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firstSheet="8" activeTab="13"/>
  </bookViews>
  <sheets>
    <sheet name="BH Bilanz" sheetId="1" r:id="rId1"/>
    <sheet name="BH GuV" sheetId="2" r:id="rId2"/>
    <sheet name="BN Bilanz" sheetId="3" r:id="rId3"/>
    <sheet name="BN GuV" sheetId="4" r:id="rId4"/>
    <sheet name="DN Bilanz" sheetId="5" r:id="rId5"/>
    <sheet name="DN GuV" sheetId="6" r:id="rId6"/>
    <sheet name="D Bilanz" sheetId="7" r:id="rId7"/>
    <sheet name="D GuV" sheetId="8" r:id="rId8"/>
    <sheet name="E Bilanz" sheetId="9" r:id="rId9"/>
    <sheet name="E GuV" sheetId="10" r:id="rId10"/>
    <sheet name="K Bilanz" sheetId="11" r:id="rId11"/>
    <sheet name="K GuV" sheetId="12" r:id="rId12"/>
    <sheet name="L Bilanz" sheetId="13" r:id="rId13"/>
    <sheet name="L GuV" sheetId="14" r:id="rId14"/>
    <sheet name="MG Bilanz" sheetId="15" r:id="rId15"/>
    <sheet name="MG GuV" sheetId="16" r:id="rId16"/>
    <sheet name="VIE Bilanz" sheetId="17" r:id="rId17"/>
    <sheet name="VIE GuV" sheetId="18" r:id="rId18"/>
    <sheet name="OV Bilanz" sheetId="19" r:id="rId19"/>
    <sheet name="OV GuV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0">'BH Bilanz'!$A$1:$O$58</definedName>
    <definedName name="_xlnm.Print_Area" localSheetId="1">'BH GuV'!$A$1:$E$70</definedName>
    <definedName name="_xlnm.Print_Area" localSheetId="2">'BN Bilanz'!$A$1:$O$58</definedName>
    <definedName name="_xlnm.Print_Area" localSheetId="3">'BN GuV'!$A$1:$E$73</definedName>
    <definedName name="_xlnm.Print_Area" localSheetId="6">'D Bilanz'!$A$1:$O$58</definedName>
    <definedName name="_xlnm.Print_Area" localSheetId="7">'D GuV'!$A$1:$E$71</definedName>
    <definedName name="_xlnm.Print_Area" localSheetId="4">'DN Bilanz'!$A$1:$O$58</definedName>
    <definedName name="_xlnm.Print_Area" localSheetId="5">'DN GuV'!$A$1:$E$78</definedName>
    <definedName name="_xlnm.Print_Area" localSheetId="8">'E Bilanz'!$A$1:$O$58</definedName>
    <definedName name="_xlnm.Print_Area" localSheetId="9">'E GuV'!$A$1:$E$78</definedName>
    <definedName name="_xlnm.Print_Area" localSheetId="10">'K Bilanz'!$A$1:$O$58</definedName>
    <definedName name="_xlnm.Print_Area" localSheetId="11">'K GuV'!$A$1:$E$78</definedName>
    <definedName name="_xlnm.Print_Area" localSheetId="12">'L Bilanz'!$A$1:$O$58</definedName>
    <definedName name="_xlnm.Print_Area" localSheetId="13">'L GuV'!$A$1:$E$71</definedName>
    <definedName name="_xlnm.Print_Area" localSheetId="14">'MG Bilanz'!$A$1:$O$58</definedName>
    <definedName name="_xlnm.Print_Area" localSheetId="15">'MG GuV'!$A$1:$E$72</definedName>
    <definedName name="_xlnm.Print_Area" localSheetId="18">'OV Bilanz'!$A$1:$O$58</definedName>
    <definedName name="_xlnm.Print_Area" localSheetId="19">'OV GuV'!$A$1:$E$73</definedName>
    <definedName name="_xlnm.Print_Area" localSheetId="17">'VIE GuV'!$A$1:$E$70</definedName>
  </definedNames>
  <calcPr fullCalcOnLoad="1"/>
</workbook>
</file>

<file path=xl/sharedStrings.xml><?xml version="1.0" encoding="utf-8"?>
<sst xmlns="http://schemas.openxmlformats.org/spreadsheetml/2006/main" count="1068" uniqueCount="187">
  <si>
    <t>Rheinische Kliniken Bedburg-Hau</t>
  </si>
  <si>
    <t>Anlage 1</t>
  </si>
  <si>
    <t>Bilanz</t>
  </si>
  <si>
    <t xml:space="preserve">A k t i v a </t>
  </si>
  <si>
    <t>P a s s i v a</t>
  </si>
  <si>
    <t>EUR</t>
  </si>
  <si>
    <t>Anlage 2</t>
  </si>
  <si>
    <t>Gewinn- und Verlustrechnung</t>
  </si>
  <si>
    <t>( + / - )</t>
  </si>
  <si>
    <t xml:space="preserve">  1.</t>
  </si>
  <si>
    <t>Erlöse aus Krankenhausleistungen</t>
  </si>
  <si>
    <t xml:space="preserve">  2.</t>
  </si>
  <si>
    <t>Erlöse aus Wahlleistungen</t>
  </si>
  <si>
    <t xml:space="preserve">  3.</t>
  </si>
  <si>
    <t>Erlöse aus ambulanten Leistungen des Krankenhauses</t>
  </si>
  <si>
    <t>G.u.V. 1. bis 4.</t>
  </si>
  <si>
    <t xml:space="preserve">  4.</t>
  </si>
  <si>
    <t>Nutzungsentgelte der Ärzte</t>
  </si>
  <si>
    <t xml:space="preserve">  5.</t>
  </si>
  <si>
    <t>Erhöhung unfertiger Erzeugnisse</t>
  </si>
  <si>
    <t xml:space="preserve">  6.</t>
  </si>
  <si>
    <t>andere aktivierte Eigenleistungen</t>
  </si>
  <si>
    <t xml:space="preserve">  7.</t>
  </si>
  <si>
    <t>Zuweisungen und Zuschüsse der öffentlichen Hand</t>
  </si>
  <si>
    <t xml:space="preserve">  8.</t>
  </si>
  <si>
    <t>sonstige betriebliche Erträge</t>
  </si>
  <si>
    <t>- davon aus Ausgleichsbeträgen für frühere Geschäftsjahre</t>
  </si>
  <si>
    <t xml:space="preserve">  EUR 0,00 (Vorjahr EUR 0,00)</t>
  </si>
  <si>
    <t xml:space="preserve">  9.</t>
  </si>
  <si>
    <t>Personalaufwand</t>
  </si>
  <si>
    <t>a) Löhne und Gehälter</t>
  </si>
  <si>
    <t>b) soziale Abgaben und Aufwendungen für Altersversorgung</t>
  </si>
  <si>
    <t xml:space="preserve">            G.u.V. 9.a und 9.b</t>
  </si>
  <si>
    <t xml:space="preserve">     und für Unterstützung</t>
  </si>
  <si>
    <t xml:space="preserve">     - davon für Altersversorgung EUR 5.097.026,40 (Vorjahr EUR 4.735.210,80)</t>
  </si>
  <si>
    <t>10.</t>
  </si>
  <si>
    <t>Materialaufwand</t>
  </si>
  <si>
    <t>a) Aufwendungen für Roh-, Hilfs- und Betriebsstoffe</t>
  </si>
  <si>
    <t xml:space="preserve">            G.u.V. 10.a und 10.b</t>
  </si>
  <si>
    <t>b) Aufwendungen für bezogene Leistungen</t>
  </si>
  <si>
    <t>11.</t>
  </si>
  <si>
    <t>Erträge aus Zuwendungen zur Finanzierung von Investitionen</t>
  </si>
  <si>
    <t>- davon Fördermittel nach dem KHG EUR 660.246,60 (Vorjahr EUR 660.250,45)</t>
  </si>
  <si>
    <t>13.</t>
  </si>
  <si>
    <t>Erträge aus der Auflösung von Sonderposten/Verbindlichkeiten nach dem KHG und</t>
  </si>
  <si>
    <t>und auf Grund sonstiger Zuwendungen zur Finanzierung des Anlagevermögens</t>
  </si>
  <si>
    <t>15.</t>
  </si>
  <si>
    <t>Aufwendungen aus der Zuführung von Sonderposten/Verbindlichkeiten nach dem</t>
  </si>
  <si>
    <t>dem KHG und auf Grund sonstiger Zuwendungen zur Finanzierung des Anlage-</t>
  </si>
  <si>
    <t>vermögens</t>
  </si>
  <si>
    <t>17.</t>
  </si>
  <si>
    <t>Aufwendungen für die nach dem KHG geförderte Nutzung von Anlagegegenständen</t>
  </si>
  <si>
    <t>18.</t>
  </si>
  <si>
    <t>Aufwendungen für nach dem KHG geförderte, nicht aktivierungsfähige Maßnahmen</t>
  </si>
  <si>
    <t>20.</t>
  </si>
  <si>
    <t>Abschreibungen</t>
  </si>
  <si>
    <t>a) auf immaterielle Vermögensgegenstände des Anlagevermögens und</t>
  </si>
  <si>
    <t xml:space="preserve">     Sachanlagen</t>
  </si>
  <si>
    <t>21.</t>
  </si>
  <si>
    <t>Sonstige betriebliche Aufwendungen</t>
  </si>
  <si>
    <t>24.</t>
  </si>
  <si>
    <t>sonstige Zinsen und ähnliche Erträge</t>
  </si>
  <si>
    <t>26.</t>
  </si>
  <si>
    <t>Zinsen und ähnliche Aufwendungen</t>
  </si>
  <si>
    <t>27.</t>
  </si>
  <si>
    <t>Ergebnis der gewöhnlichen Geschäftstätigkeit</t>
  </si>
  <si>
    <t>28.</t>
  </si>
  <si>
    <t>außerordentliche Erträge</t>
  </si>
  <si>
    <t>29.</t>
  </si>
  <si>
    <t>außerordentliche Aufwendungen</t>
  </si>
  <si>
    <t>30.</t>
  </si>
  <si>
    <t>außerordentliches Ergebnis</t>
  </si>
  <si>
    <t>31.</t>
  </si>
  <si>
    <t>Steuern</t>
  </si>
  <si>
    <t>Jahresüberschuss/-fehlbetrag in TEUR</t>
  </si>
  <si>
    <t>32.</t>
  </si>
  <si>
    <t>33.</t>
  </si>
  <si>
    <t>Gewinnvortrag</t>
  </si>
  <si>
    <t>34.</t>
  </si>
  <si>
    <t>Entnahme aus Gewinnrücklagen</t>
  </si>
  <si>
    <t>35.</t>
  </si>
  <si>
    <t>Einstellung in Gewinnrücklagen</t>
  </si>
  <si>
    <t>36.</t>
  </si>
  <si>
    <t>Betten</t>
  </si>
  <si>
    <t>Berechnungstage</t>
  </si>
  <si>
    <t>Vollkräfte</t>
  </si>
  <si>
    <t>Fallzahl</t>
  </si>
  <si>
    <t>Löhne und Gehälter je Vollkraft</t>
  </si>
  <si>
    <t>Altersversorgung und Unterstützung je Vollkraft</t>
  </si>
  <si>
    <t>Personalaufwand je Vollkraft</t>
  </si>
  <si>
    <t xml:space="preserve">     - davon für Altersversorgung EUR 3.598.711,74 (Vorjahr EUR 3.313.648,22)</t>
  </si>
  <si>
    <t>- davon Fördermittel nach dem KHG EUR 1.208.267,84 (Vorjahr EUR 1.148.947,75)</t>
  </si>
  <si>
    <t>Entnahme aus zweckgebundener Rücklage</t>
  </si>
  <si>
    <t>Rheinische Kliniken Düren</t>
  </si>
  <si>
    <t xml:space="preserve">  EUR 0,00 (Vorjahr EUR 33.696,18)</t>
  </si>
  <si>
    <t xml:space="preserve">     - davon für Altersversorgung EUR 2.845.402,79 (Vorjahr EUR2.570.067,76)</t>
  </si>
  <si>
    <t>- davon Fördermittel nach dem KHG EUR 4.091.453,8 (Vorjahr EUR 716.453,80)</t>
  </si>
  <si>
    <t>Rheinische Kliniken Düsseldorf</t>
  </si>
  <si>
    <t xml:space="preserve">  EUR 142,910 (Vorjahr EUR 0,00) -</t>
  </si>
  <si>
    <t xml:space="preserve">     - davon für Altersversorgung EUR 2.788.965,72 (Vorjahr EUR 2.353.174,04) -</t>
  </si>
  <si>
    <t>- davon Fördermittel nach dem KHG EUR 3.136.621,76 (Vorjahr EUR 849.622,72) -</t>
  </si>
  <si>
    <t xml:space="preserve">  EUR 0,00 (Vorjahr EUR 0,00) -</t>
  </si>
  <si>
    <t>Rheinische Kliniken Essen</t>
  </si>
  <si>
    <t xml:space="preserve">nur für den internen Gebrauch            nur für den internen Gebrauch            nur für den internen Gebrauch            nur für den internen Gebrauch            nur für den internen Gebrauch            nur für den internen Gebrauch                    </t>
  </si>
  <si>
    <t>Differenz</t>
  </si>
  <si>
    <t>zu</t>
  </si>
  <si>
    <t>Änderung der Bilanzsumme</t>
  </si>
  <si>
    <t xml:space="preserve">     - davon für Altersversorgung EUR 1.081.511,37 (Vorjahr EUR 909.910,11)</t>
  </si>
  <si>
    <t>- davon Fördermittel nach dem KHG EUR 434.503,30 (Vorjahr EUR 417.687,40)</t>
  </si>
  <si>
    <t>Rheinische Kliniken Köln</t>
  </si>
  <si>
    <t>B.</t>
  </si>
  <si>
    <t>Anlagevermögen</t>
  </si>
  <si>
    <t>A.</t>
  </si>
  <si>
    <t>Eigenkapital</t>
  </si>
  <si>
    <t>I.</t>
  </si>
  <si>
    <t>Immaterielle Vermögensgegenstände</t>
  </si>
  <si>
    <t xml:space="preserve"> 1.</t>
  </si>
  <si>
    <t>Festgesetztes Kapital</t>
  </si>
  <si>
    <t xml:space="preserve"> 3.</t>
  </si>
  <si>
    <t>Gewinnrücklagen</t>
  </si>
  <si>
    <t>II.</t>
  </si>
  <si>
    <t>Sachanlagen</t>
  </si>
  <si>
    <t>b)</t>
  </si>
  <si>
    <t>zweckgebundene Gewinnrücklage</t>
  </si>
  <si>
    <t>Grundstücke mit Betriebsbauten</t>
  </si>
  <si>
    <t>c)</t>
  </si>
  <si>
    <t>freie Gewinnrücklage</t>
  </si>
  <si>
    <t xml:space="preserve"> 2.</t>
  </si>
  <si>
    <t>Grundstücke mit Wohnbauten</t>
  </si>
  <si>
    <t xml:space="preserve"> 5.</t>
  </si>
  <si>
    <t>Einrichtungen und Ausstattungen</t>
  </si>
  <si>
    <t xml:space="preserve"> 6.</t>
  </si>
  <si>
    <t>geleistete Anzahlungen und Anlagen im Bau</t>
  </si>
  <si>
    <t>Sonderposten aus Zuwendungen zur Finanzierung</t>
  </si>
  <si>
    <t xml:space="preserve"> des Sachanlagevermögens</t>
  </si>
  <si>
    <t>Sonderposten aus Fördermitteln nach dem KHG</t>
  </si>
  <si>
    <t>Sonderposten aus Zuweisungen und Zuschüssen d. ö. H.</t>
  </si>
  <si>
    <t>C.</t>
  </si>
  <si>
    <t>Umlaufvermögen</t>
  </si>
  <si>
    <t>Vorräte</t>
  </si>
  <si>
    <t>Roh-, Hilfs- und Betriebsstoffe</t>
  </si>
  <si>
    <t>Rückstellungen</t>
  </si>
  <si>
    <t>Pensionsrückstellungen</t>
  </si>
  <si>
    <t>Sonstige Rückstellungen</t>
  </si>
  <si>
    <t>Forderungen und sonstige Vermögensgegenstände</t>
  </si>
  <si>
    <t>Forderungen aus Lieferungen und Leistungen</t>
  </si>
  <si>
    <t>-</t>
  </si>
  <si>
    <t>davon mit einer Restlaufzeit von mehr als einem Jahr</t>
  </si>
  <si>
    <t>D.</t>
  </si>
  <si>
    <t>Verbindlichkeiten</t>
  </si>
  <si>
    <t>Erhaltene Anzahlungen</t>
  </si>
  <si>
    <t>Forderungen an Gesellschafter bzw. Krankenhausträger</t>
  </si>
  <si>
    <t>davon mit einer Restlaufzeit bis zu einem Jahr</t>
  </si>
  <si>
    <t>Verbindlichkeiten aus Lieferungen und Leistungen</t>
  </si>
  <si>
    <t>Forderungen nach dem Krankenhausfinanzierungsrecht</t>
  </si>
  <si>
    <t>davon nach der BPflV</t>
  </si>
  <si>
    <t>Verbindlichkeiten gegenüber dem Krankenhausträger</t>
  </si>
  <si>
    <t>EUR 0,00 (Vorjahr EUR 0,00)</t>
  </si>
  <si>
    <t>Sonstige Vermögensgegenstände</t>
  </si>
  <si>
    <t>Verbindlichkeiten nach dem Krankenhausfinanzierungsgesetz</t>
  </si>
  <si>
    <t>IV.</t>
  </si>
  <si>
    <t>Kassenbestand, Guthaben bei Kreditinstituten</t>
  </si>
  <si>
    <t xml:space="preserve"> 7.</t>
  </si>
  <si>
    <t>Verbindlichkeiten aus sonstigen Zuwendungen</t>
  </si>
  <si>
    <t>sonstige Verbindlichkeiten</t>
  </si>
  <si>
    <t>E.</t>
  </si>
  <si>
    <t>Rechnungsabgrenzungsposten</t>
  </si>
  <si>
    <t>andere Abgrenzungsposten</t>
  </si>
  <si>
    <t xml:space="preserve">  EUR 120.358,00 (Vorjahr EUR 0,00)</t>
  </si>
  <si>
    <t xml:space="preserve">     - davon für Altersversorgung EUR 1.522.900,80 (Vorjahr EUR 1.319.676,45)</t>
  </si>
  <si>
    <t>- davon Fördermittel nach dem KHG EUR 861.762,30 (Vorjahr EUR 726.033,32)</t>
  </si>
  <si>
    <t xml:space="preserve">  EUR 81,00 (Vorjahr EUR 0,00)</t>
  </si>
  <si>
    <t>Entnahme aus zweckgebundenen Rücklagen</t>
  </si>
  <si>
    <t xml:space="preserve">  EUR 2.238,00 (Vorjahr EUR 208,62)</t>
  </si>
  <si>
    <t xml:space="preserve">     - davon für Altersversorgung EUR 2.532.950,58 (Vorjahr EUR 2.283.905,29)</t>
  </si>
  <si>
    <t>- davon Fördermittel nach dem KHG EUR 2.321.914,20 (Vorjahr EUR 637.914,20)</t>
  </si>
  <si>
    <t xml:space="preserve">  EUR 0,00 (Vorjahr EUR 26,78)</t>
  </si>
  <si>
    <t xml:space="preserve">     - davon für Altersversorgung EUR 0,00 (Vorjahr EUR 412.180,48)</t>
  </si>
  <si>
    <t>- davon Fördermittel nach dem KHG EUR 0,00 (Vorjahr EUR 9.319.722,01)</t>
  </si>
  <si>
    <t xml:space="preserve">  EUR 159.476,00 (Vorjahr EUR 0,00)</t>
  </si>
  <si>
    <t xml:space="preserve">     - davon für Altersversorgung EUR 3.055.641,61 (Vorjahr EUR 2.669.134,50)</t>
  </si>
  <si>
    <t>- davon Fördermittel nach dem KHG EUR 579.021,52 (Vorjahr EUR 658.690,28)</t>
  </si>
  <si>
    <t xml:space="preserve">  EUR 2.486,00 (Vorjahr EUR 0,00)</t>
  </si>
  <si>
    <t xml:space="preserve">  EUR 33.255,97 (Vorjahr EUR 0,00)</t>
  </si>
  <si>
    <t xml:space="preserve">     - davon für Altersversorgung EUR  504.251,11 (Vorjahr EUR 442.229,92)</t>
  </si>
  <si>
    <t>- davon Fördermittel nach dem KHG EUR 306.170,00 (Vorjahr EUR 801.169,99)</t>
  </si>
  <si>
    <t>Gewinn-/Verlustvortrag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</si>
</sst>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.0"/>
    <numFmt numFmtId="174" formatCode="#,##0.00;[Red]\-#,##0.00"/>
    <numFmt numFmtId="175" formatCode="yyyy"/>
    <numFmt numFmtId="176" formatCode="0.0"/>
    <numFmt numFmtId="177" formatCode="yyyy\-mm\-dd"/>
    <numFmt numFmtId="178" formatCode="mmmmm"/>
    <numFmt numFmtId="179" formatCode="#,##0.000"/>
    <numFmt numFmtId="180" formatCode="#,##0.0000"/>
    <numFmt numFmtId="181" formatCode="#,##0.0;[Red]\-#,##0.0"/>
    <numFmt numFmtId="182" formatCode="0.0\ %"/>
    <numFmt numFmtId="183" formatCode="#,##0;[Red]\-#,##0"/>
    <numFmt numFmtId="184" formatCode="0.000%"/>
    <numFmt numFmtId="185" formatCode="0.0000%"/>
    <numFmt numFmtId="186" formatCode="#,##0.00000"/>
    <numFmt numFmtId="187" formatCode="[$-407]dddd\,\ d\.\ mmmm\ yyyy"/>
    <numFmt numFmtId="188" formatCode="0.000"/>
    <numFmt numFmtId="189" formatCode="0.0000"/>
    <numFmt numFmtId="190" formatCode="#,##0.000000"/>
    <numFmt numFmtId="191" formatCode="#,##0.0000000"/>
    <numFmt numFmtId="192" formatCode="0.00000"/>
    <numFmt numFmtId="193" formatCode="#,##0.000;[Red]\-#,##0.000"/>
    <numFmt numFmtId="194" formatCode="#,##0.0000;[Red]\-#,##0.0000"/>
    <numFmt numFmtId="195" formatCode="#,##0.00000;[Red]\-#,##0.00000"/>
    <numFmt numFmtId="196" formatCode="#,##0.000000;[Red]\-#,##0.000000"/>
    <numFmt numFmtId="197" formatCode="#,##0.0000000;[Red]\-#,##0.0000000"/>
    <numFmt numFmtId="198" formatCode="#,##0.00000000;[Red]\-#,##0.00000000"/>
    <numFmt numFmtId="199" formatCode="#,##0.000000000;[Red]\-#,##0.000000000"/>
    <numFmt numFmtId="200" formatCode="#,##0.0000000000;[Red]\-#,##0.0000000000"/>
    <numFmt numFmtId="201" formatCode="#,##0.00000000000;[Red]\-#,##0.00000000000"/>
    <numFmt numFmtId="202" formatCode="#,##0.000000000000;[Red]\-#,##0.000000000000"/>
    <numFmt numFmtId="203" formatCode="#,##0.0000000000000;[Red]\-#,##0.0000000000000"/>
    <numFmt numFmtId="204" formatCode="#,##0.00000000000000;[Red]\-#,##0.00000000000000"/>
    <numFmt numFmtId="205" formatCode="#,##0.000000000000000;[Red]\-#,##0.000000000000000"/>
    <numFmt numFmtId="206" formatCode="#,##0.0000000000000000;[Red]\-#,##0.0000000000000000"/>
    <numFmt numFmtId="207" formatCode="#,##0.00000000000000000;[Red]\-#,##0.00000000000000000"/>
    <numFmt numFmtId="208" formatCode="#,##0.000000000000000000;[Red]\-#,##0.000000000000000000"/>
    <numFmt numFmtId="209" formatCode="#,##0.0000000000000000000;[Red]\-#,##0.0000000000000000000"/>
    <numFmt numFmtId="210" formatCode="#,##0.00000000000000000000;[Red]\-#,##0.00000000000000000000"/>
    <numFmt numFmtId="211" formatCode="#,##0.000000000000000000000;[Red]\-#,##0.000000000000000000000"/>
    <numFmt numFmtId="212" formatCode="#,##0.0000000000000000000000;[Red]\-#,##0.0000000000000000000000"/>
    <numFmt numFmtId="213" formatCode="#,##0.00000000000000000000000;[Red]\-#,##0.00000000000000000000000"/>
    <numFmt numFmtId="214" formatCode="#,##0.000000000000000000000000;[Red]\-#,##0.000000000000000000000000"/>
    <numFmt numFmtId="215" formatCode="#,##0.0000000000000000000000000;[Red]\-#,##0.0000000000000000000000000"/>
    <numFmt numFmtId="216" formatCode="#,##0.00000000000000000000000000;[Red]\-#,##0.00000000000000000000000000"/>
    <numFmt numFmtId="217" formatCode="#,##0.000000000000000000000000000;[Red]\-#,##0.000000000000000000000000000"/>
    <numFmt numFmtId="218" formatCode="#,##0.0000000000000000000000000000;[Red]\-#,##0.0000000000000000000000000000"/>
    <numFmt numFmtId="219" formatCode="#,##0.00000000000000000000000000000;[Red]\-#,##0.00000000000000000000000000000"/>
    <numFmt numFmtId="220" formatCode="0.00_ ;\-0.00\ "/>
    <numFmt numFmtId="221" formatCode="#,##0.00_ ;\-#,##0.00\ "/>
  </numFmts>
  <fonts count="21">
    <font>
      <sz val="11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ms Rmn"/>
      <family val="0"/>
    </font>
    <font>
      <sz val="8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0"/>
    </font>
    <font>
      <u val="single"/>
      <sz val="9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0" xfId="21" applyFont="1" applyBorder="1" applyProtection="1">
      <alignment/>
      <protection/>
    </xf>
    <xf numFmtId="0" fontId="6" fillId="0" borderId="0" xfId="2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21" applyFont="1" applyFill="1" applyBorder="1" applyAlignment="1" applyProtection="1">
      <alignment horizontal="left"/>
      <protection/>
    </xf>
    <xf numFmtId="0" fontId="6" fillId="0" borderId="1" xfId="21" applyFont="1" applyFill="1" applyBorder="1" applyProtection="1">
      <alignment/>
      <protection/>
    </xf>
    <xf numFmtId="0" fontId="6" fillId="0" borderId="1" xfId="21" applyFont="1" applyFill="1" applyBorder="1" applyAlignment="1" applyProtection="1">
      <alignment horizontal="right"/>
      <protection/>
    </xf>
    <xf numFmtId="0" fontId="6" fillId="0" borderId="1" xfId="21" applyFont="1" applyFill="1" applyBorder="1" applyAlignment="1" applyProtection="1">
      <alignment horizontal="right" vertical="center"/>
      <protection/>
    </xf>
    <xf numFmtId="0" fontId="6" fillId="0" borderId="0" xfId="21" applyFont="1" applyFill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21" applyFont="1" applyAlignment="1" applyProtection="1">
      <alignment horizontal="centerContinuous" vertical="top"/>
      <protection/>
    </xf>
    <xf numFmtId="0" fontId="6" fillId="0" borderId="0" xfId="21" applyFont="1" applyAlignment="1" applyProtection="1">
      <alignment horizontal="center"/>
      <protection/>
    </xf>
    <xf numFmtId="0" fontId="0" fillId="0" borderId="0" xfId="21" applyFo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21" applyFont="1" applyFill="1" applyAlignment="1" applyProtection="1">
      <alignment horizontal="centerContinuous"/>
      <protection/>
    </xf>
    <xf numFmtId="0" fontId="7" fillId="0" borderId="0" xfId="21" applyFont="1" applyAlignment="1" applyProtection="1">
      <alignment horizontal="centerContinuous" vertical="top"/>
      <protection/>
    </xf>
    <xf numFmtId="0" fontId="8" fillId="0" borderId="0" xfId="21" applyNumberFormat="1" applyFont="1" applyProtection="1">
      <alignment/>
      <protection/>
    </xf>
    <xf numFmtId="0" fontId="8" fillId="0" borderId="0" xfId="21" applyNumberFormat="1" applyFont="1" applyAlignment="1" applyProtection="1">
      <alignment horizontal="center"/>
      <protection/>
    </xf>
    <xf numFmtId="0" fontId="9" fillId="0" borderId="0" xfId="21" applyFont="1" applyProtection="1">
      <alignment/>
      <protection/>
    </xf>
    <xf numFmtId="0" fontId="10" fillId="0" borderId="0" xfId="21" applyNumberFormat="1" applyFont="1" applyProtection="1">
      <alignment/>
      <protection/>
    </xf>
    <xf numFmtId="3" fontId="10" fillId="0" borderId="0" xfId="21" applyNumberFormat="1" applyFont="1" applyAlignment="1" applyProtection="1">
      <alignment horizontal="center"/>
      <protection/>
    </xf>
    <xf numFmtId="3" fontId="11" fillId="0" borderId="0" xfId="21" applyNumberFormat="1" applyFont="1" applyAlignment="1" applyProtection="1">
      <alignment horizontal="center"/>
      <protection/>
    </xf>
    <xf numFmtId="0" fontId="11" fillId="0" borderId="0" xfId="21" applyFont="1" applyProtection="1">
      <alignment/>
      <protection/>
    </xf>
    <xf numFmtId="174" fontId="11" fillId="0" borderId="0" xfId="21" applyNumberFormat="1" applyFont="1" applyProtection="1">
      <alignment/>
      <protection/>
    </xf>
    <xf numFmtId="0" fontId="4" fillId="0" borderId="0" xfId="21" applyFont="1" applyProtection="1">
      <alignment/>
      <protection/>
    </xf>
    <xf numFmtId="0" fontId="11" fillId="0" borderId="0" xfId="21" applyNumberFormat="1" applyFont="1" applyProtection="1">
      <alignment/>
      <protection/>
    </xf>
    <xf numFmtId="174" fontId="11" fillId="0" borderId="2" xfId="21" applyNumberFormat="1" applyFont="1" applyBorder="1" applyProtection="1">
      <alignment/>
      <protection/>
    </xf>
    <xf numFmtId="174" fontId="11" fillId="0" borderId="3" xfId="21" applyNumberFormat="1" applyFont="1" applyBorder="1" applyProtection="1">
      <alignment/>
      <protection/>
    </xf>
    <xf numFmtId="174" fontId="11" fillId="0" borderId="0" xfId="21" applyNumberFormat="1" applyFont="1" applyBorder="1" applyProtection="1">
      <alignment/>
      <protection/>
    </xf>
    <xf numFmtId="174" fontId="11" fillId="0" borderId="4" xfId="21" applyNumberFormat="1" applyFont="1" applyBorder="1" applyProtection="1">
      <alignment/>
      <protection/>
    </xf>
    <xf numFmtId="0" fontId="11" fillId="0" borderId="0" xfId="21" applyFont="1" applyAlignment="1" applyProtection="1">
      <alignment horizontal="right"/>
      <protection/>
    </xf>
    <xf numFmtId="0" fontId="11" fillId="0" borderId="0" xfId="21" applyNumberFormat="1" applyFont="1" applyAlignment="1" applyProtection="1">
      <alignment horizontal="center"/>
      <protection/>
    </xf>
    <xf numFmtId="4" fontId="11" fillId="0" borderId="0" xfId="21" applyNumberFormat="1" applyFont="1" applyProtection="1">
      <alignment/>
      <protection/>
    </xf>
    <xf numFmtId="0" fontId="4" fillId="0" borderId="0" xfId="21" applyNumberFormat="1" applyFont="1" applyAlignment="1" applyProtection="1">
      <alignment horizontal="right"/>
      <protection/>
    </xf>
    <xf numFmtId="174" fontId="11" fillId="0" borderId="5" xfId="21" applyNumberFormat="1" applyFont="1" applyBorder="1" applyProtection="1">
      <alignment/>
      <protection/>
    </xf>
    <xf numFmtId="174" fontId="8" fillId="0" borderId="6" xfId="21" applyNumberFormat="1" applyFont="1" applyBorder="1" applyProtection="1">
      <alignment/>
      <protection/>
    </xf>
    <xf numFmtId="174" fontId="8" fillId="0" borderId="0" xfId="21" applyNumberFormat="1" applyFont="1" applyBorder="1" applyProtection="1">
      <alignment/>
      <protection/>
    </xf>
    <xf numFmtId="0" fontId="12" fillId="0" borderId="0" xfId="21" applyFont="1" applyAlignment="1" applyProtection="1">
      <alignment horizontal="right"/>
      <protection/>
    </xf>
    <xf numFmtId="0" fontId="12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0" fontId="13" fillId="0" borderId="0" xfId="21" applyFont="1" applyProtection="1">
      <alignment/>
      <protection/>
    </xf>
    <xf numFmtId="0" fontId="0" fillId="0" borderId="0" xfId="21" applyNumberFormat="1" applyFont="1" applyProtection="1">
      <alignment/>
      <protection/>
    </xf>
    <xf numFmtId="0" fontId="6" fillId="0" borderId="0" xfId="21" applyNumberFormat="1" applyFont="1" applyProtection="1">
      <alignment/>
      <protection/>
    </xf>
    <xf numFmtId="174" fontId="4" fillId="0" borderId="0" xfId="21" applyNumberFormat="1" applyFont="1" applyBorder="1" applyProtection="1">
      <alignment/>
      <protection/>
    </xf>
    <xf numFmtId="0" fontId="11" fillId="0" borderId="0" xfId="21" applyNumberFormat="1" applyFont="1" applyFill="1" applyProtection="1">
      <alignment/>
      <protection/>
    </xf>
    <xf numFmtId="0" fontId="11" fillId="0" borderId="0" xfId="21" applyFont="1" applyFill="1" applyProtection="1">
      <alignment/>
      <protection/>
    </xf>
    <xf numFmtId="0" fontId="4" fillId="0" borderId="0" xfId="21" applyFont="1" applyFill="1" applyProtection="1">
      <alignment/>
      <protection/>
    </xf>
    <xf numFmtId="0" fontId="6" fillId="0" borderId="0" xfId="21" applyFont="1" applyFill="1" applyBorder="1" applyAlignment="1" applyProtection="1">
      <alignment horizontal="right"/>
      <protection/>
    </xf>
    <xf numFmtId="0" fontId="6" fillId="0" borderId="0" xfId="21" applyFont="1" applyFill="1" applyAlignment="1" applyProtection="1">
      <alignment horizontal="right"/>
      <protection/>
    </xf>
    <xf numFmtId="0" fontId="6" fillId="2" borderId="0" xfId="21" applyFont="1" applyFill="1" applyBorder="1" applyAlignment="1" applyProtection="1">
      <alignment horizontal="right"/>
      <protection/>
    </xf>
    <xf numFmtId="0" fontId="0" fillId="0" borderId="0" xfId="21" applyFont="1" applyFill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7" fillId="0" borderId="1" xfId="21" applyFont="1" applyBorder="1" applyAlignment="1" applyProtection="1">
      <alignment horizontal="centerContinuous" vertical="center"/>
      <protection/>
    </xf>
    <xf numFmtId="0" fontId="6" fillId="0" borderId="1" xfId="21" applyFont="1" applyBorder="1" applyAlignment="1" applyProtection="1">
      <alignment vertical="center"/>
      <protection/>
    </xf>
    <xf numFmtId="0" fontId="6" fillId="0" borderId="0" xfId="21" applyFont="1" applyAlignment="1" applyProtection="1">
      <alignment horizontal="centerContinuous" vertical="center"/>
      <protection/>
    </xf>
    <xf numFmtId="0" fontId="6" fillId="2" borderId="0" xfId="21" applyFont="1" applyFill="1" applyBorder="1" applyAlignment="1" applyProtection="1">
      <alignment horizontal="center"/>
      <protection/>
    </xf>
    <xf numFmtId="0" fontId="7" fillId="0" borderId="0" xfId="21" applyFont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/>
      <protection/>
    </xf>
    <xf numFmtId="0" fontId="9" fillId="0" borderId="0" xfId="21" applyNumberFormat="1" applyFont="1" applyAlignment="1" applyProtection="1">
      <alignment horizontal="center"/>
      <protection/>
    </xf>
    <xf numFmtId="0" fontId="8" fillId="2" borderId="0" xfId="21" applyNumberFormat="1" applyFont="1" applyFill="1" applyBorder="1" applyAlignment="1" applyProtection="1">
      <alignment horizontal="center"/>
      <protection/>
    </xf>
    <xf numFmtId="0" fontId="8" fillId="0" borderId="0" xfId="21" applyFont="1" applyProtection="1">
      <alignment/>
      <protection/>
    </xf>
    <xf numFmtId="3" fontId="8" fillId="0" borderId="0" xfId="21" applyNumberFormat="1" applyFont="1" applyAlignment="1" applyProtection="1">
      <alignment horizontal="center"/>
      <protection/>
    </xf>
    <xf numFmtId="0" fontId="8" fillId="0" borderId="0" xfId="21" applyFont="1" applyAlignment="1" applyProtection="1">
      <alignment horizontal="center"/>
      <protection/>
    </xf>
    <xf numFmtId="3" fontId="8" fillId="2" borderId="0" xfId="21" applyNumberFormat="1" applyFont="1" applyFill="1" applyBorder="1" applyAlignment="1" applyProtection="1">
      <alignment horizontal="center"/>
      <protection/>
    </xf>
    <xf numFmtId="3" fontId="9" fillId="0" borderId="0" xfId="21" applyNumberFormat="1" applyFont="1" applyProtection="1">
      <alignment/>
      <protection/>
    </xf>
    <xf numFmtId="0" fontId="15" fillId="0" borderId="0" xfId="21" applyNumberFormat="1" applyFont="1" applyAlignment="1" applyProtection="1">
      <alignment horizontal="center"/>
      <protection/>
    </xf>
    <xf numFmtId="174" fontId="11" fillId="0" borderId="0" xfId="21" applyNumberFormat="1" applyFont="1" applyProtection="1">
      <alignment/>
      <protection locked="0"/>
    </xf>
    <xf numFmtId="174" fontId="11" fillId="2" borderId="0" xfId="21" applyNumberFormat="1" applyFont="1" applyFill="1" applyBorder="1" applyProtection="1">
      <alignment/>
      <protection/>
    </xf>
    <xf numFmtId="182" fontId="11" fillId="0" borderId="0" xfId="21" applyNumberFormat="1" applyFont="1" applyProtection="1">
      <alignment/>
      <protection/>
    </xf>
    <xf numFmtId="174" fontId="11" fillId="0" borderId="7" xfId="21" applyNumberFormat="1" applyFont="1" applyBorder="1" applyProtection="1">
      <alignment/>
      <protection/>
    </xf>
    <xf numFmtId="0" fontId="11" fillId="0" borderId="7" xfId="21" applyFont="1" applyBorder="1" applyProtection="1">
      <alignment/>
      <protection/>
    </xf>
    <xf numFmtId="0" fontId="11" fillId="0" borderId="8" xfId="21" applyFont="1" applyBorder="1" applyAlignment="1" applyProtection="1">
      <alignment horizontal="centerContinuous"/>
      <protection/>
    </xf>
    <xf numFmtId="0" fontId="11" fillId="0" borderId="1" xfId="21" applyFont="1" applyBorder="1" applyAlignment="1" applyProtection="1">
      <alignment horizontal="centerContinuous"/>
      <protection/>
    </xf>
    <xf numFmtId="174" fontId="11" fillId="0" borderId="0" xfId="21" applyNumberFormat="1" applyFont="1" applyBorder="1" applyProtection="1">
      <alignment/>
      <protection locked="0"/>
    </xf>
    <xf numFmtId="174" fontId="11" fillId="0" borderId="1" xfId="21" applyNumberFormat="1" applyFont="1" applyBorder="1" applyProtection="1">
      <alignment/>
      <protection/>
    </xf>
    <xf numFmtId="0" fontId="11" fillId="0" borderId="0" xfId="21" applyNumberFormat="1" applyFont="1" applyProtection="1" quotePrefix="1">
      <alignment/>
      <protection/>
    </xf>
    <xf numFmtId="0" fontId="11" fillId="0" borderId="0" xfId="21" applyNumberFormat="1" applyFont="1" applyProtection="1">
      <alignment/>
      <protection locked="0"/>
    </xf>
    <xf numFmtId="3" fontId="11" fillId="0" borderId="0" xfId="21" applyNumberFormat="1" applyFont="1" applyProtection="1">
      <alignment/>
      <protection/>
    </xf>
    <xf numFmtId="174" fontId="11" fillId="0" borderId="1" xfId="21" applyNumberFormat="1" applyFont="1" applyBorder="1" applyProtection="1">
      <alignment/>
      <protection locked="0"/>
    </xf>
    <xf numFmtId="4" fontId="11" fillId="0" borderId="7" xfId="21" applyNumberFormat="1" applyFont="1" applyBorder="1" applyProtection="1">
      <alignment/>
      <protection/>
    </xf>
    <xf numFmtId="0" fontId="11" fillId="0" borderId="0" xfId="21" applyNumberFormat="1" applyFont="1" applyProtection="1" quotePrefix="1">
      <alignment/>
      <protection locked="0"/>
    </xf>
    <xf numFmtId="174" fontId="11" fillId="0" borderId="5" xfId="21" applyNumberFormat="1" applyFont="1" applyBorder="1" applyProtection="1">
      <alignment/>
      <protection locked="0"/>
    </xf>
    <xf numFmtId="0" fontId="11" fillId="3" borderId="0" xfId="21" applyFont="1" applyFill="1" applyProtection="1">
      <alignment/>
      <protection/>
    </xf>
    <xf numFmtId="0" fontId="11" fillId="3" borderId="0" xfId="21" applyFont="1" applyFill="1" applyAlignment="1" applyProtection="1">
      <alignment horizontal="center"/>
      <protection/>
    </xf>
    <xf numFmtId="0" fontId="4" fillId="3" borderId="0" xfId="21" applyFont="1" applyFill="1" applyProtection="1">
      <alignment/>
      <protection/>
    </xf>
    <xf numFmtId="0" fontId="10" fillId="0" borderId="0" xfId="21" applyNumberFormat="1" applyFont="1" applyProtection="1">
      <alignment/>
      <protection locked="0"/>
    </xf>
    <xf numFmtId="174" fontId="10" fillId="0" borderId="9" xfId="21" applyNumberFormat="1" applyFont="1" applyBorder="1" applyProtection="1">
      <alignment/>
      <protection/>
    </xf>
    <xf numFmtId="174" fontId="10" fillId="0" borderId="0" xfId="21" applyNumberFormat="1" applyFont="1" applyBorder="1" applyProtection="1">
      <alignment/>
      <protection/>
    </xf>
    <xf numFmtId="174" fontId="10" fillId="2" borderId="0" xfId="21" applyNumberFormat="1" applyFont="1" applyFill="1" applyBorder="1" applyProtection="1">
      <alignment/>
      <protection/>
    </xf>
    <xf numFmtId="174" fontId="11" fillId="0" borderId="9" xfId="21" applyNumberFormat="1" applyFont="1" applyBorder="1" applyProtection="1">
      <alignment/>
      <protection/>
    </xf>
    <xf numFmtId="173" fontId="10" fillId="3" borderId="0" xfId="21" applyNumberFormat="1" applyFont="1" applyFill="1" applyAlignment="1" applyProtection="1">
      <alignment horizontal="right"/>
      <protection/>
    </xf>
    <xf numFmtId="173" fontId="11" fillId="3" borderId="0" xfId="21" applyNumberFormat="1" applyFont="1" applyFill="1" applyProtection="1">
      <alignment/>
      <protection/>
    </xf>
    <xf numFmtId="173" fontId="16" fillId="3" borderId="0" xfId="21" applyNumberFormat="1" applyFont="1" applyFill="1" applyProtection="1">
      <alignment/>
      <protection/>
    </xf>
    <xf numFmtId="0" fontId="11" fillId="2" borderId="0" xfId="21" applyFont="1" applyFill="1" applyBorder="1" applyProtection="1">
      <alignment/>
      <protection/>
    </xf>
    <xf numFmtId="174" fontId="11" fillId="0" borderId="0" xfId="18" applyFont="1" applyAlignment="1" applyProtection="1">
      <alignment/>
      <protection locked="0"/>
    </xf>
    <xf numFmtId="174" fontId="11" fillId="0" borderId="0" xfId="18" applyFont="1" applyAlignment="1" applyProtection="1">
      <alignment/>
      <protection/>
    </xf>
    <xf numFmtId="174" fontId="11" fillId="2" borderId="0" xfId="18" applyFont="1" applyFill="1" applyBorder="1" applyAlignment="1" applyProtection="1">
      <alignment/>
      <protection/>
    </xf>
    <xf numFmtId="174" fontId="11" fillId="0" borderId="5" xfId="18" applyFont="1" applyBorder="1" applyAlignment="1" applyProtection="1">
      <alignment/>
      <protection locked="0"/>
    </xf>
    <xf numFmtId="174" fontId="11" fillId="0" borderId="0" xfId="18" applyFont="1" applyBorder="1" applyAlignment="1" applyProtection="1">
      <alignment/>
      <protection/>
    </xf>
    <xf numFmtId="174" fontId="10" fillId="0" borderId="9" xfId="21" applyNumberFormat="1" applyFont="1" applyBorder="1" applyProtection="1">
      <alignment/>
      <protection locked="0"/>
    </xf>
    <xf numFmtId="0" fontId="4" fillId="0" borderId="0" xfId="21" applyNumberFormat="1" applyFont="1" applyProtection="1">
      <alignment/>
      <protection/>
    </xf>
    <xf numFmtId="174" fontId="4" fillId="0" borderId="0" xfId="21" applyNumberFormat="1" applyFont="1" applyProtection="1">
      <alignment/>
      <protection/>
    </xf>
    <xf numFmtId="174" fontId="4" fillId="2" borderId="0" xfId="21" applyNumberFormat="1" applyFont="1" applyFill="1" applyBorder="1" applyProtection="1">
      <alignment/>
      <protection/>
    </xf>
    <xf numFmtId="182" fontId="4" fillId="0" borderId="0" xfId="21" applyNumberFormat="1" applyFont="1" applyProtection="1">
      <alignment/>
      <protection/>
    </xf>
    <xf numFmtId="0" fontId="17" fillId="2" borderId="0" xfId="21" applyNumberFormat="1" applyFont="1" applyFill="1" applyProtection="1">
      <alignment/>
      <protection/>
    </xf>
    <xf numFmtId="0" fontId="17" fillId="2" borderId="0" xfId="21" applyNumberFormat="1" applyFont="1" applyFill="1" applyBorder="1" applyProtection="1">
      <alignment/>
      <protection/>
    </xf>
    <xf numFmtId="174" fontId="17" fillId="0" borderId="0" xfId="21" applyNumberFormat="1" applyFont="1" applyFill="1" applyProtection="1">
      <alignment/>
      <protection/>
    </xf>
    <xf numFmtId="0" fontId="17" fillId="0" borderId="0" xfId="21" applyNumberFormat="1" applyFont="1" applyFill="1" applyProtection="1">
      <alignment/>
      <protection/>
    </xf>
    <xf numFmtId="0" fontId="18" fillId="0" borderId="0" xfId="21" applyFont="1" applyFill="1" applyProtection="1">
      <alignment/>
      <protection/>
    </xf>
    <xf numFmtId="0" fontId="17" fillId="0" borderId="0" xfId="21" applyFont="1" applyFill="1" applyProtection="1">
      <alignment/>
      <protection/>
    </xf>
    <xf numFmtId="0" fontId="4" fillId="2" borderId="0" xfId="21" applyFont="1" applyFill="1" applyBorder="1" applyProtection="1">
      <alignment/>
      <protection/>
    </xf>
    <xf numFmtId="0" fontId="19" fillId="0" borderId="0" xfId="21" applyFont="1" applyProtection="1">
      <alignment/>
      <protection/>
    </xf>
    <xf numFmtId="0" fontId="19" fillId="0" borderId="0" xfId="21" applyNumberFormat="1" applyFont="1" applyAlignment="1" applyProtection="1">
      <alignment horizontal="right"/>
      <protection/>
    </xf>
    <xf numFmtId="3" fontId="19" fillId="0" borderId="0" xfId="21" applyNumberFormat="1" applyFont="1" applyProtection="1">
      <alignment/>
      <protection/>
    </xf>
    <xf numFmtId="3" fontId="19" fillId="2" borderId="0" xfId="21" applyNumberFormat="1" applyFont="1" applyFill="1" applyBorder="1" applyProtection="1">
      <alignment/>
      <protection/>
    </xf>
    <xf numFmtId="174" fontId="19" fillId="0" borderId="0" xfId="21" applyNumberFormat="1" applyFont="1" applyProtection="1">
      <alignment/>
      <protection/>
    </xf>
    <xf numFmtId="182" fontId="19" fillId="0" borderId="0" xfId="21" applyNumberFormat="1" applyFont="1" applyProtection="1">
      <alignment/>
      <protection/>
    </xf>
    <xf numFmtId="2" fontId="19" fillId="0" borderId="0" xfId="21" applyNumberFormat="1" applyFont="1" applyProtection="1">
      <alignment/>
      <protection/>
    </xf>
    <xf numFmtId="2" fontId="19" fillId="2" borderId="0" xfId="21" applyNumberFormat="1" applyFont="1" applyFill="1" applyBorder="1" applyProtection="1">
      <alignment/>
      <protection/>
    </xf>
    <xf numFmtId="0" fontId="4" fillId="0" borderId="0" xfId="21" applyFont="1" applyFill="1" applyBorder="1" applyProtection="1">
      <alignment/>
      <protection/>
    </xf>
    <xf numFmtId="0" fontId="11" fillId="0" borderId="0" xfId="21" applyNumberFormat="1" applyFont="1" applyAlignment="1" applyProtection="1">
      <alignment horizontal="right"/>
      <protection/>
    </xf>
    <xf numFmtId="174" fontId="10" fillId="0" borderId="0" xfId="21" applyNumberFormat="1" applyFont="1" applyBorder="1" applyAlignment="1" applyProtection="1">
      <alignment horizontal="left"/>
      <protection/>
    </xf>
    <xf numFmtId="174" fontId="10" fillId="0" borderId="0" xfId="21" applyNumberFormat="1" applyFont="1" applyBorder="1" applyAlignment="1" applyProtection="1">
      <alignment horizontal="center"/>
      <protection/>
    </xf>
    <xf numFmtId="174" fontId="0" fillId="0" borderId="0" xfId="21" applyNumberFormat="1" applyFont="1" applyBorder="1" applyProtection="1">
      <alignment/>
      <protection/>
    </xf>
    <xf numFmtId="0" fontId="0" fillId="0" borderId="0" xfId="21" applyNumberFormat="1" applyFont="1" applyFill="1" applyProtection="1">
      <alignment/>
      <protection/>
    </xf>
    <xf numFmtId="174" fontId="0" fillId="0" borderId="0" xfId="21" applyNumberFormat="1" applyFont="1" applyProtection="1">
      <alignment/>
      <protection/>
    </xf>
    <xf numFmtId="174" fontId="11" fillId="0" borderId="0" xfId="18" applyFont="1" applyBorder="1" applyAlignment="1" applyProtection="1">
      <alignment/>
      <protection locked="0"/>
    </xf>
    <xf numFmtId="174" fontId="11" fillId="0" borderId="5" xfId="18" applyFont="1" applyBorder="1" applyAlignment="1" applyProtection="1">
      <alignment/>
      <protection/>
    </xf>
    <xf numFmtId="0" fontId="10" fillId="0" borderId="0" xfId="21" applyNumberFormat="1" applyFont="1" applyAlignment="1" applyProtection="1">
      <alignment horizontal="center"/>
      <protection/>
    </xf>
    <xf numFmtId="4" fontId="11" fillId="0" borderId="2" xfId="21" applyNumberFormat="1" applyFont="1" applyBorder="1" applyProtection="1">
      <alignment/>
      <protection/>
    </xf>
    <xf numFmtId="0" fontId="4" fillId="0" borderId="0" xfId="21" applyNumberFormat="1" applyFont="1" applyFill="1" applyProtection="1">
      <alignment/>
      <protection/>
    </xf>
    <xf numFmtId="10" fontId="4" fillId="0" borderId="0" xfId="20" applyNumberFormat="1" applyFont="1" applyFill="1" applyBorder="1" applyAlignment="1" applyProtection="1">
      <alignment horizontal="center"/>
      <protection/>
    </xf>
    <xf numFmtId="4" fontId="11" fillId="0" borderId="0" xfId="21" applyNumberFormat="1" applyFont="1" applyBorder="1" applyProtection="1">
      <alignment/>
      <protection/>
    </xf>
    <xf numFmtId="3" fontId="19" fillId="0" borderId="0" xfId="21" applyNumberFormat="1" applyFont="1" applyProtection="1">
      <alignment/>
      <protection locked="0"/>
    </xf>
    <xf numFmtId="4" fontId="11" fillId="0" borderId="3" xfId="21" applyNumberFormat="1" applyFont="1" applyBorder="1" applyProtection="1">
      <alignment/>
      <protection/>
    </xf>
    <xf numFmtId="0" fontId="20" fillId="4" borderId="0" xfId="21" applyNumberFormat="1" applyFont="1" applyFill="1" applyAlignment="1" applyProtection="1">
      <alignment horizontal="centerContinuous"/>
      <protection/>
    </xf>
    <xf numFmtId="0" fontId="4" fillId="4" borderId="0" xfId="21" applyNumberFormat="1" applyFont="1" applyFill="1" applyAlignment="1" applyProtection="1">
      <alignment horizontal="centerContinuous"/>
      <protection/>
    </xf>
    <xf numFmtId="0" fontId="4" fillId="4" borderId="0" xfId="21" applyFont="1" applyFill="1" applyAlignment="1" applyProtection="1">
      <alignment horizontal="centerContinuous"/>
      <protection/>
    </xf>
    <xf numFmtId="174" fontId="4" fillId="4" borderId="0" xfId="21" applyNumberFormat="1" applyFont="1" applyFill="1" applyBorder="1" applyAlignment="1" applyProtection="1">
      <alignment horizontal="centerContinuous"/>
      <protection/>
    </xf>
    <xf numFmtId="174" fontId="4" fillId="4" borderId="0" xfId="21" applyNumberFormat="1" applyFont="1" applyFill="1" applyAlignment="1" applyProtection="1">
      <alignment horizontal="centerContinuous"/>
      <protection/>
    </xf>
    <xf numFmtId="0" fontId="16" fillId="0" borderId="0" xfId="21" applyNumberFormat="1" applyFont="1" applyProtection="1">
      <alignment/>
      <protection/>
    </xf>
    <xf numFmtId="0" fontId="4" fillId="4" borderId="0" xfId="21" applyFont="1" applyFill="1" applyProtection="1">
      <alignment/>
      <protection/>
    </xf>
    <xf numFmtId="3" fontId="16" fillId="0" borderId="1" xfId="21" applyNumberFormat="1" applyFont="1" applyBorder="1" applyAlignment="1" applyProtection="1">
      <alignment horizontal="center"/>
      <protection/>
    </xf>
    <xf numFmtId="0" fontId="4" fillId="0" borderId="1" xfId="21" applyFont="1" applyBorder="1" applyProtection="1">
      <alignment/>
      <protection/>
    </xf>
    <xf numFmtId="3" fontId="16" fillId="0" borderId="0" xfId="21" applyNumberFormat="1" applyFont="1" applyAlignment="1" applyProtection="1">
      <alignment horizontal="center"/>
      <protection/>
    </xf>
    <xf numFmtId="0" fontId="4" fillId="0" borderId="0" xfId="21" applyFont="1" applyAlignment="1" applyProtection="1">
      <alignment horizontal="center"/>
      <protection/>
    </xf>
    <xf numFmtId="174" fontId="4" fillId="0" borderId="0" xfId="21" applyNumberFormat="1" applyFont="1" applyFill="1" applyBorder="1" applyProtection="1">
      <alignment/>
      <protection/>
    </xf>
    <xf numFmtId="0" fontId="4" fillId="0" borderId="1" xfId="21" applyNumberFormat="1" applyFont="1" applyBorder="1" applyProtection="1">
      <alignment/>
      <protection/>
    </xf>
    <xf numFmtId="0" fontId="4" fillId="0" borderId="1" xfId="21" applyFont="1" applyBorder="1" applyAlignment="1" applyProtection="1">
      <alignment horizontal="center"/>
      <protection/>
    </xf>
    <xf numFmtId="0" fontId="4" fillId="0" borderId="1" xfId="21" applyNumberFormat="1" applyFont="1" applyBorder="1" applyAlignment="1" applyProtection="1">
      <alignment horizontal="left"/>
      <protection/>
    </xf>
    <xf numFmtId="0" fontId="4" fillId="0" borderId="1" xfId="21" applyNumberFormat="1" applyFont="1" applyBorder="1" applyAlignment="1" applyProtection="1">
      <alignment horizontal="center"/>
      <protection/>
    </xf>
    <xf numFmtId="4" fontId="4" fillId="0" borderId="0" xfId="21" applyNumberFormat="1" applyFont="1" applyProtection="1">
      <alignment/>
      <protection/>
    </xf>
    <xf numFmtId="174" fontId="4" fillId="0" borderId="2" xfId="21" applyNumberFormat="1" applyFont="1" applyBorder="1" applyProtection="1">
      <alignment/>
      <protection/>
    </xf>
    <xf numFmtId="10" fontId="4" fillId="0" borderId="2" xfId="20" applyNumberFormat="1" applyFont="1" applyBorder="1" applyAlignment="1" applyProtection="1">
      <alignment horizontal="center"/>
      <protection/>
    </xf>
    <xf numFmtId="0" fontId="4" fillId="0" borderId="0" xfId="21" applyFont="1" applyBorder="1" applyProtection="1">
      <alignment/>
      <protection/>
    </xf>
    <xf numFmtId="10" fontId="4" fillId="0" borderId="0" xfId="20" applyNumberFormat="1" applyFont="1" applyBorder="1" applyAlignment="1" applyProtection="1">
      <alignment horizontal="center"/>
      <protection/>
    </xf>
    <xf numFmtId="10" fontId="4" fillId="0" borderId="0" xfId="21" applyNumberFormat="1" applyFont="1" applyAlignment="1" applyProtection="1">
      <alignment horizontal="center"/>
      <protection/>
    </xf>
    <xf numFmtId="174" fontId="4" fillId="0" borderId="1" xfId="21" applyNumberFormat="1" applyFont="1" applyBorder="1" applyProtection="1">
      <alignment/>
      <protection/>
    </xf>
    <xf numFmtId="10" fontId="4" fillId="0" borderId="1" xfId="20" applyNumberFormat="1" applyFont="1" applyBorder="1" applyAlignment="1" applyProtection="1">
      <alignment horizontal="center"/>
      <protection/>
    </xf>
    <xf numFmtId="4" fontId="4" fillId="0" borderId="3" xfId="21" applyNumberFormat="1" applyFont="1" applyBorder="1" applyProtection="1">
      <alignment/>
      <protection/>
    </xf>
    <xf numFmtId="10" fontId="4" fillId="0" borderId="3" xfId="20" applyNumberFormat="1" applyFont="1" applyBorder="1" applyAlignment="1" applyProtection="1">
      <alignment horizontal="center"/>
      <protection/>
    </xf>
    <xf numFmtId="10" fontId="4" fillId="0" borderId="4" xfId="20" applyNumberFormat="1" applyFont="1" applyBorder="1" applyAlignment="1" applyProtection="1">
      <alignment horizontal="center"/>
      <protection/>
    </xf>
    <xf numFmtId="174" fontId="4" fillId="0" borderId="3" xfId="21" applyNumberFormat="1" applyFont="1" applyBorder="1" applyProtection="1">
      <alignment/>
      <protection/>
    </xf>
    <xf numFmtId="174" fontId="4" fillId="0" borderId="4" xfId="21" applyNumberFormat="1" applyFont="1" applyBorder="1" applyProtection="1">
      <alignment/>
      <protection/>
    </xf>
    <xf numFmtId="10" fontId="4" fillId="0" borderId="0" xfId="21" applyNumberFormat="1" applyFont="1" applyBorder="1" applyAlignment="1" applyProtection="1">
      <alignment horizontal="center"/>
      <protection/>
    </xf>
    <xf numFmtId="174" fontId="16" fillId="0" borderId="0" xfId="21" applyNumberFormat="1" applyFont="1" applyBorder="1" applyProtection="1">
      <alignment/>
      <protection/>
    </xf>
    <xf numFmtId="0" fontId="4" fillId="0" borderId="0" xfId="21" applyNumberFormat="1" applyFont="1" applyBorder="1" applyProtection="1">
      <alignment/>
      <protection/>
    </xf>
    <xf numFmtId="174" fontId="4" fillId="0" borderId="5" xfId="21" applyNumberFormat="1" applyFont="1" applyBorder="1" applyProtection="1">
      <alignment/>
      <protection/>
    </xf>
    <xf numFmtId="10" fontId="4" fillId="0" borderId="5" xfId="20" applyNumberFormat="1" applyFont="1" applyBorder="1" applyAlignment="1" applyProtection="1">
      <alignment horizontal="center"/>
      <protection/>
    </xf>
    <xf numFmtId="4" fontId="4" fillId="0" borderId="5" xfId="21" applyNumberFormat="1" applyFont="1" applyBorder="1" applyProtection="1">
      <alignment/>
      <protection/>
    </xf>
    <xf numFmtId="174" fontId="16" fillId="0" borderId="6" xfId="21" applyNumberFormat="1" applyFont="1" applyBorder="1" applyProtection="1">
      <alignment/>
      <protection/>
    </xf>
    <xf numFmtId="10" fontId="16" fillId="0" borderId="6" xfId="20" applyNumberFormat="1" applyFont="1" applyBorder="1" applyAlignment="1" applyProtection="1">
      <alignment horizontal="center"/>
      <protection/>
    </xf>
    <xf numFmtId="0" fontId="4" fillId="4" borderId="0" xfId="21" applyNumberFormat="1" applyFont="1" applyFill="1" applyProtection="1">
      <alignment/>
      <protection/>
    </xf>
    <xf numFmtId="174" fontId="4" fillId="4" borderId="0" xfId="21" applyNumberFormat="1" applyFont="1" applyFill="1" applyProtection="1">
      <alignment/>
      <protection/>
    </xf>
    <xf numFmtId="0" fontId="4" fillId="4" borderId="0" xfId="21" applyFont="1" applyFill="1" applyBorder="1" applyProtection="1">
      <alignment/>
      <protection/>
    </xf>
    <xf numFmtId="10" fontId="4" fillId="4" borderId="0" xfId="20" applyNumberFormat="1" applyFont="1" applyFill="1" applyBorder="1" applyAlignment="1" applyProtection="1">
      <alignment horizontal="center"/>
      <protection/>
    </xf>
    <xf numFmtId="0" fontId="11" fillId="0" borderId="0" xfId="21" applyNumberFormat="1" applyFont="1" applyAlignment="1" applyProtection="1" quotePrefix="1">
      <alignment horizontal="center"/>
      <protection/>
    </xf>
    <xf numFmtId="0" fontId="11" fillId="0" borderId="0" xfId="21" applyNumberFormat="1" applyFont="1" applyAlignment="1" applyProtection="1">
      <alignment horizontal="left"/>
      <protection/>
    </xf>
    <xf numFmtId="221" fontId="11" fillId="0" borderId="3" xfId="21" applyNumberFormat="1" applyFont="1" applyBorder="1" applyProtection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Dezimal_JA_01" xfId="18"/>
    <cellStyle name="Hyperlink" xfId="19"/>
    <cellStyle name="Percent" xfId="20"/>
    <cellStyle name="Standard_JA_0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0</xdr:rowOff>
    </xdr:from>
    <xdr:to>
      <xdr:col>15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62</xdr:row>
      <xdr:rowOff>0</xdr:rowOff>
    </xdr:from>
    <xdr:to>
      <xdr:col>3</xdr:col>
      <xdr:colOff>1971675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>
          <a:off x="2466975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62</xdr:row>
      <xdr:rowOff>0</xdr:rowOff>
    </xdr:from>
    <xdr:to>
      <xdr:col>4</xdr:col>
      <xdr:colOff>600075</xdr:colOff>
      <xdr:row>62</xdr:row>
      <xdr:rowOff>0</xdr:rowOff>
    </xdr:to>
    <xdr:sp>
      <xdr:nvSpPr>
        <xdr:cNvPr id="3" name="Line 3"/>
        <xdr:cNvSpPr>
          <a:spLocks/>
        </xdr:cNvSpPr>
      </xdr:nvSpPr>
      <xdr:spPr>
        <a:xfrm>
          <a:off x="41910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4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525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0</xdr:rowOff>
    </xdr:from>
    <xdr:to>
      <xdr:col>15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65</xdr:row>
      <xdr:rowOff>114300</xdr:rowOff>
    </xdr:from>
    <xdr:to>
      <xdr:col>3</xdr:col>
      <xdr:colOff>1971675</xdr:colOff>
      <xdr:row>66</xdr:row>
      <xdr:rowOff>38100</xdr:rowOff>
    </xdr:to>
    <xdr:sp>
      <xdr:nvSpPr>
        <xdr:cNvPr id="2" name="Line 2"/>
        <xdr:cNvSpPr>
          <a:spLocks/>
        </xdr:cNvSpPr>
      </xdr:nvSpPr>
      <xdr:spPr>
        <a:xfrm>
          <a:off x="2466975" y="98583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65</xdr:row>
      <xdr:rowOff>142875</xdr:rowOff>
    </xdr:from>
    <xdr:to>
      <xdr:col>4</xdr:col>
      <xdr:colOff>600075</xdr:colOff>
      <xdr:row>66</xdr:row>
      <xdr:rowOff>28575</xdr:rowOff>
    </xdr:to>
    <xdr:sp>
      <xdr:nvSpPr>
        <xdr:cNvPr id="3" name="Line 3"/>
        <xdr:cNvSpPr>
          <a:spLocks/>
        </xdr:cNvSpPr>
      </xdr:nvSpPr>
      <xdr:spPr>
        <a:xfrm>
          <a:off x="4191000" y="98869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4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525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0</xdr:rowOff>
    </xdr:from>
    <xdr:to>
      <xdr:col>15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65</xdr:row>
      <xdr:rowOff>114300</xdr:rowOff>
    </xdr:from>
    <xdr:to>
      <xdr:col>3</xdr:col>
      <xdr:colOff>1971675</xdr:colOff>
      <xdr:row>66</xdr:row>
      <xdr:rowOff>38100</xdr:rowOff>
    </xdr:to>
    <xdr:sp>
      <xdr:nvSpPr>
        <xdr:cNvPr id="2" name="Line 2"/>
        <xdr:cNvSpPr>
          <a:spLocks/>
        </xdr:cNvSpPr>
      </xdr:nvSpPr>
      <xdr:spPr>
        <a:xfrm>
          <a:off x="2466975" y="98202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65</xdr:row>
      <xdr:rowOff>142875</xdr:rowOff>
    </xdr:from>
    <xdr:to>
      <xdr:col>4</xdr:col>
      <xdr:colOff>600075</xdr:colOff>
      <xdr:row>66</xdr:row>
      <xdr:rowOff>28575</xdr:rowOff>
    </xdr:to>
    <xdr:sp>
      <xdr:nvSpPr>
        <xdr:cNvPr id="3" name="Line 3"/>
        <xdr:cNvSpPr>
          <a:spLocks/>
        </xdr:cNvSpPr>
      </xdr:nvSpPr>
      <xdr:spPr>
        <a:xfrm>
          <a:off x="4191000" y="9848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4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525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0</xdr:rowOff>
    </xdr:from>
    <xdr:to>
      <xdr:col>15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64</xdr:row>
      <xdr:rowOff>0</xdr:rowOff>
    </xdr:from>
    <xdr:to>
      <xdr:col>3</xdr:col>
      <xdr:colOff>1971675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24669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64</xdr:row>
      <xdr:rowOff>0</xdr:rowOff>
    </xdr:from>
    <xdr:to>
      <xdr:col>4</xdr:col>
      <xdr:colOff>600075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4191000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4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525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0</xdr:rowOff>
    </xdr:from>
    <xdr:to>
      <xdr:col>15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64</xdr:row>
      <xdr:rowOff>0</xdr:rowOff>
    </xdr:from>
    <xdr:to>
      <xdr:col>3</xdr:col>
      <xdr:colOff>1971675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24669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64</xdr:row>
      <xdr:rowOff>0</xdr:rowOff>
    </xdr:from>
    <xdr:to>
      <xdr:col>4</xdr:col>
      <xdr:colOff>600075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4191000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4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525"/>
          <a:ext cx="1247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0</xdr:rowOff>
    </xdr:from>
    <xdr:to>
      <xdr:col>15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64</xdr:row>
      <xdr:rowOff>0</xdr:rowOff>
    </xdr:from>
    <xdr:to>
      <xdr:col>3</xdr:col>
      <xdr:colOff>1971675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2466975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64</xdr:row>
      <xdr:rowOff>0</xdr:rowOff>
    </xdr:from>
    <xdr:to>
      <xdr:col>4</xdr:col>
      <xdr:colOff>600075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419100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4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525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4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525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0</xdr:rowOff>
    </xdr:from>
    <xdr:to>
      <xdr:col>15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64</xdr:row>
      <xdr:rowOff>0</xdr:rowOff>
    </xdr:from>
    <xdr:to>
      <xdr:col>3</xdr:col>
      <xdr:colOff>1971675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24669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64</xdr:row>
      <xdr:rowOff>0</xdr:rowOff>
    </xdr:from>
    <xdr:to>
      <xdr:col>4</xdr:col>
      <xdr:colOff>600075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4191000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4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525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0</xdr:rowOff>
    </xdr:from>
    <xdr:to>
      <xdr:col>15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64</xdr:row>
      <xdr:rowOff>0</xdr:rowOff>
    </xdr:from>
    <xdr:to>
      <xdr:col>3</xdr:col>
      <xdr:colOff>1971675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24669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64</xdr:row>
      <xdr:rowOff>0</xdr:rowOff>
    </xdr:from>
    <xdr:to>
      <xdr:col>4</xdr:col>
      <xdr:colOff>600075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4191000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4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525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0</xdr:rowOff>
    </xdr:from>
    <xdr:to>
      <xdr:col>15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64</xdr:row>
      <xdr:rowOff>0</xdr:rowOff>
    </xdr:from>
    <xdr:to>
      <xdr:col>3</xdr:col>
      <xdr:colOff>1971675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24669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64</xdr:row>
      <xdr:rowOff>0</xdr:rowOff>
    </xdr:from>
    <xdr:to>
      <xdr:col>4</xdr:col>
      <xdr:colOff>600075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4191000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</xdr:rowOff>
    </xdr:from>
    <xdr:to>
      <xdr:col>4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525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0</xdr:rowOff>
    </xdr:from>
    <xdr:to>
      <xdr:col>15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65</xdr:row>
      <xdr:rowOff>114300</xdr:rowOff>
    </xdr:from>
    <xdr:to>
      <xdr:col>3</xdr:col>
      <xdr:colOff>1971675</xdr:colOff>
      <xdr:row>66</xdr:row>
      <xdr:rowOff>38100</xdr:rowOff>
    </xdr:to>
    <xdr:sp>
      <xdr:nvSpPr>
        <xdr:cNvPr id="2" name="Line 2"/>
        <xdr:cNvSpPr>
          <a:spLocks/>
        </xdr:cNvSpPr>
      </xdr:nvSpPr>
      <xdr:spPr>
        <a:xfrm>
          <a:off x="2466975" y="98298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65</xdr:row>
      <xdr:rowOff>142875</xdr:rowOff>
    </xdr:from>
    <xdr:to>
      <xdr:col>4</xdr:col>
      <xdr:colOff>600075</xdr:colOff>
      <xdr:row>66</xdr:row>
      <xdr:rowOff>28575</xdr:rowOff>
    </xdr:to>
    <xdr:sp>
      <xdr:nvSpPr>
        <xdr:cNvPr id="3" name="Line 3"/>
        <xdr:cNvSpPr>
          <a:spLocks/>
        </xdr:cNvSpPr>
      </xdr:nvSpPr>
      <xdr:spPr>
        <a:xfrm>
          <a:off x="4191000" y="98583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8132Kliniken\850%20Bedburg%20Hau\2003%20Jahresabschluss%20Bedburg%20Hau\2003%20Lagebericht%20Bedburg-Hau%20Tabell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8132Kliniken\884%20Orthopaedie%20Viersen\2003%20Jahresabschluss%20Orth%20Viersen\2003%20Lagebericht%20Orth%20Viersen%20Tabel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8132Kliniken\851%20Bonn\2003%20Jahresabschluss%20Bonn\2003%20Lagebericht%20Bonn%20Tabel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8132Kliniken\852%20Dueren\2003%20Jahresabschluss%20Dueren\2003%20Lagebericht%20Dueren%20Tabell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8132Kliniken\853%20Duesseldorf\2003%20Jahresabschluss%20Duesseldorf\2003%20Lagebericht%20Duesseldorf%20Tabell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8132Kliniken\862%20Essen\2003%20Jahresabschluss%20Essen\2003%20Lagebericht%20Essen%20Tabelle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8132Kliniken\863%20Koeln\2003%20Jahresabschluss%20Koeln\2003%20Lagebericht%20Koeln%20Tabell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8132Kliniken\854%20Langenfeld\2003%20Jahresabschluss%20Langenfeld\2003%20Lagebericht%20Langenfeld%20Tabelle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8132Kliniken\864%20Moenchengladbach\2003%20Jahresabschluss%20Moenchengladbach\2003%20Lagebericht%20Moenchengladbach%20Tabelle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8132Kliniken\855%20Viersen\2003%20Jahresabschluss%20Viersen\2003%20Lagebericht%20Viersen%20Tabel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.1.1 Betten"/>
      <sheetName val="III.2 Mengendaten"/>
      <sheetName val="III.2.1 BT und Auslastung"/>
      <sheetName val="III.2.2 FZ und VD der KHG"/>
      <sheetName val="III.2.3 Ambulanzen"/>
      <sheetName val="III.3 Pflegesätze KHG"/>
      <sheetName val="III.2.3 Pflegesätze  Sonstige"/>
      <sheetName val="III.3 Plegesätze Ambul. 1_2Bett"/>
      <sheetName val="Eingabe Bilanz"/>
      <sheetName val="Anlage 1 Bilanz"/>
      <sheetName val="Anlage 2 GuV"/>
      <sheetName val="Anlage 3 Anlagennachweis"/>
      <sheetName val="IV. Vermögenslage"/>
      <sheetName val="IV. Eigenkapital"/>
      <sheetName val="IV. Rückstellungen"/>
      <sheetName val="V.1 Ertrags_Aufwandsentwicklung"/>
      <sheetName val="V.1.2a)Personalbestand und Aufw"/>
      <sheetName val="V.1.2 Personalaufwandgliederung"/>
      <sheetName val="Bilanz_Unterschrift"/>
      <sheetName val="Spartenrechnung extra"/>
      <sheetName val="Ausgliederung extra"/>
      <sheetName val="Rückstellungen extra"/>
      <sheetName val="III.2.1 a) Kennzahlen"/>
    </sheetNames>
    <sheetDataSet>
      <sheetData sheetId="0">
        <row r="24">
          <cell r="C24">
            <v>1121</v>
          </cell>
          <cell r="E24">
            <v>1045</v>
          </cell>
        </row>
      </sheetData>
      <sheetData sheetId="2">
        <row r="24">
          <cell r="C24">
            <v>368689</v>
          </cell>
          <cell r="E24">
            <v>361176</v>
          </cell>
        </row>
      </sheetData>
      <sheetData sheetId="3">
        <row r="18">
          <cell r="C18">
            <v>4453</v>
          </cell>
          <cell r="E18">
            <v>4252</v>
          </cell>
        </row>
      </sheetData>
      <sheetData sheetId="8">
        <row r="2">
          <cell r="A2" t="str">
            <v>Jahresabschluss 2003</v>
          </cell>
        </row>
        <row r="5">
          <cell r="A5" t="str">
            <v>zum 31. Dezember 2003</v>
          </cell>
        </row>
        <row r="7">
          <cell r="E7">
            <v>2003</v>
          </cell>
          <cell r="G7">
            <v>2002</v>
          </cell>
        </row>
        <row r="9">
          <cell r="A9" t="str">
            <v>B.</v>
          </cell>
          <cell r="B9" t="str">
            <v>Anlagevermögen</v>
          </cell>
          <cell r="I9" t="str">
            <v>A.</v>
          </cell>
          <cell r="J9" t="str">
            <v>Eigenkapital</v>
          </cell>
        </row>
        <row r="10">
          <cell r="A10" t="str">
            <v>I.</v>
          </cell>
          <cell r="B10" t="str">
            <v>Immaterielle Vermögensgegenstände</v>
          </cell>
          <cell r="E10">
            <v>256182</v>
          </cell>
          <cell r="G10">
            <v>144024</v>
          </cell>
          <cell r="J10" t="str">
            <v> 1.</v>
          </cell>
          <cell r="K10" t="str">
            <v>Festgesetztes Kapital</v>
          </cell>
          <cell r="M10">
            <v>2079775.36</v>
          </cell>
          <cell r="O10">
            <v>2079568.03</v>
          </cell>
        </row>
        <row r="12">
          <cell r="A12" t="str">
            <v>II.</v>
          </cell>
          <cell r="B12" t="str">
            <v>Sachanlagen</v>
          </cell>
        </row>
        <row r="13">
          <cell r="B13" t="str">
            <v> 1.</v>
          </cell>
          <cell r="C13" t="str">
            <v>Grundstücke mit Betriebsbauten</v>
          </cell>
          <cell r="E13">
            <v>24914051.49</v>
          </cell>
          <cell r="G13">
            <v>24437423.16</v>
          </cell>
        </row>
        <row r="14">
          <cell r="B14" t="str">
            <v> 2.</v>
          </cell>
          <cell r="C14" t="str">
            <v>Grundstücke mit Wohnbauten</v>
          </cell>
          <cell r="E14">
            <v>896168.57</v>
          </cell>
          <cell r="G14">
            <v>945727.57</v>
          </cell>
        </row>
        <row r="15">
          <cell r="B15" t="str">
            <v> 3.</v>
          </cell>
          <cell r="C15" t="str">
            <v>Grundstücke ohne Bauten</v>
          </cell>
          <cell r="E15">
            <v>923.6</v>
          </cell>
          <cell r="G15">
            <v>923.6</v>
          </cell>
        </row>
        <row r="16">
          <cell r="B16" t="str">
            <v> 4.</v>
          </cell>
          <cell r="C16" t="str">
            <v>Technische Anlagen</v>
          </cell>
          <cell r="E16">
            <v>9062029</v>
          </cell>
          <cell r="G16">
            <v>10068768</v>
          </cell>
          <cell r="J16" t="str">
            <v> 4.</v>
          </cell>
          <cell r="K16" t="str">
            <v>Verlustvortrag</v>
          </cell>
          <cell r="M16">
            <v>-1506294.74</v>
          </cell>
          <cell r="O16">
            <v>-1511513.65</v>
          </cell>
        </row>
        <row r="17">
          <cell r="B17" t="str">
            <v> 5.</v>
          </cell>
          <cell r="C17" t="str">
            <v>Einrichtungen und Ausstattungen</v>
          </cell>
          <cell r="E17">
            <v>4560106</v>
          </cell>
          <cell r="G17">
            <v>4321304</v>
          </cell>
          <cell r="J17" t="str">
            <v> 5.</v>
          </cell>
          <cell r="K17" t="str">
            <v>Jahresfehlbetrag, Jahresüberschuss</v>
          </cell>
          <cell r="M17">
            <v>-423657.66</v>
          </cell>
          <cell r="O17">
            <v>5218.91</v>
          </cell>
        </row>
        <row r="18">
          <cell r="B18" t="str">
            <v> 6.</v>
          </cell>
          <cell r="C18" t="str">
            <v>geleistete Anzahlungen und Anlagen im Bau</v>
          </cell>
          <cell r="E18">
            <v>26931.5</v>
          </cell>
          <cell r="G18">
            <v>17210.6</v>
          </cell>
          <cell r="M18">
            <v>149822.96000000014</v>
          </cell>
          <cell r="O18">
            <v>573273.2900000002</v>
          </cell>
        </row>
        <row r="19">
          <cell r="E19">
            <v>39460210.16</v>
          </cell>
          <cell r="G19">
            <v>39791356.93</v>
          </cell>
        </row>
        <row r="20">
          <cell r="I20" t="str">
            <v>B.</v>
          </cell>
          <cell r="J20" t="str">
            <v>Sonderposten aus Zuwendungen zur Finanzierung</v>
          </cell>
        </row>
        <row r="21">
          <cell r="E21">
            <v>39716392.16</v>
          </cell>
          <cell r="G21">
            <v>39935380.93</v>
          </cell>
          <cell r="J21" t="str">
            <v> des Sachanlagevermögens</v>
          </cell>
        </row>
        <row r="22">
          <cell r="J22" t="str">
            <v> 1.</v>
          </cell>
          <cell r="K22" t="str">
            <v>Sonderposten aus Fördermitteln nach dem KHG</v>
          </cell>
          <cell r="M22">
            <v>12199767</v>
          </cell>
          <cell r="O22">
            <v>12927807</v>
          </cell>
        </row>
        <row r="23">
          <cell r="A23" t="str">
            <v>C.</v>
          </cell>
          <cell r="B23" t="str">
            <v>Umlaufvermögen</v>
          </cell>
          <cell r="J23" t="str">
            <v> 2.</v>
          </cell>
          <cell r="K23" t="str">
            <v>Sonderposten aus Zuweisungen und Zuschüssen d. ö. H.</v>
          </cell>
          <cell r="M23">
            <v>24374905.4</v>
          </cell>
          <cell r="O23">
            <v>23898148.4</v>
          </cell>
        </row>
        <row r="24">
          <cell r="A24" t="str">
            <v>I.</v>
          </cell>
          <cell r="B24" t="str">
            <v>Vorräte</v>
          </cell>
          <cell r="J24" t="str">
            <v> 3.</v>
          </cell>
          <cell r="K24" t="str">
            <v>Sonderposten aus Zuwendungen Dritter</v>
          </cell>
          <cell r="M24">
            <v>119936</v>
          </cell>
          <cell r="O24">
            <v>104244</v>
          </cell>
        </row>
        <row r="25">
          <cell r="B25" t="str">
            <v> 1.</v>
          </cell>
          <cell r="C25" t="str">
            <v>Roh-, Hilfs- und Betriebsstoffe</v>
          </cell>
          <cell r="E25">
            <v>935324.29</v>
          </cell>
          <cell r="G25">
            <v>945492</v>
          </cell>
          <cell r="M25">
            <v>36694608.4</v>
          </cell>
          <cell r="O25">
            <v>36930199.4</v>
          </cell>
        </row>
        <row r="27">
          <cell r="I27" t="str">
            <v>C.</v>
          </cell>
          <cell r="J27" t="str">
            <v>Rückstellungen</v>
          </cell>
        </row>
        <row r="28">
          <cell r="E28">
            <v>935324.29</v>
          </cell>
          <cell r="G28">
            <v>945492</v>
          </cell>
        </row>
        <row r="30">
          <cell r="A30" t="str">
            <v>II.</v>
          </cell>
          <cell r="B30" t="str">
            <v>Forderungen und sonstige Vermögensgegenstände</v>
          </cell>
          <cell r="J30" t="str">
            <v> 3.</v>
          </cell>
          <cell r="K30" t="str">
            <v>Sonstige Rückstellungen</v>
          </cell>
          <cell r="M30">
            <v>6714862.88</v>
          </cell>
          <cell r="O30">
            <v>8437937.05</v>
          </cell>
        </row>
        <row r="31">
          <cell r="B31" t="str">
            <v> 1.</v>
          </cell>
          <cell r="C31" t="str">
            <v>Forderungen aus Lieferungen und Leistungen</v>
          </cell>
          <cell r="E31">
            <v>26524852.35</v>
          </cell>
          <cell r="G31">
            <v>22831603.69</v>
          </cell>
          <cell r="M31">
            <v>6714862.88</v>
          </cell>
          <cell r="O31">
            <v>8437937.05</v>
          </cell>
        </row>
        <row r="32">
          <cell r="C32" t="str">
            <v>-</v>
          </cell>
          <cell r="D32" t="str">
            <v>davon mit einer Restlaufzeit von mehr als einem Jahr</v>
          </cell>
        </row>
        <row r="33">
          <cell r="D33" t="str">
            <v>EUR 0,00 (Vorjahr EUR 0,00)</v>
          </cell>
          <cell r="I33" t="str">
            <v>D.</v>
          </cell>
          <cell r="J33" t="str">
            <v>Verbindlichkeiten</v>
          </cell>
        </row>
        <row r="34">
          <cell r="B34" t="str">
            <v> 2.</v>
          </cell>
          <cell r="C34" t="str">
            <v>Forderungen an Gesellschafter bzw. Krankenhausträger</v>
          </cell>
          <cell r="E34">
            <v>5164583.66</v>
          </cell>
          <cell r="G34">
            <v>4496990.97</v>
          </cell>
        </row>
        <row r="35">
          <cell r="C35" t="str">
            <v>-</v>
          </cell>
          <cell r="D35" t="str">
            <v>davon mit einer Restlaufzeit von mehr als einem Jahr</v>
          </cell>
        </row>
        <row r="36">
          <cell r="D36" t="str">
            <v>EUR 0,00 (Vorjahr EUR 0,00)</v>
          </cell>
        </row>
        <row r="37">
          <cell r="B37" t="str">
            <v> 3.</v>
          </cell>
          <cell r="C37" t="str">
            <v>Forderungen nach dem Krankenhausfinanzierungsrecht</v>
          </cell>
          <cell r="E37">
            <v>74270</v>
          </cell>
          <cell r="G37">
            <v>0</v>
          </cell>
          <cell r="J37" t="str">
            <v> 3.</v>
          </cell>
          <cell r="K37" t="str">
            <v>Verbindlichkeiten aus Lieferungen und Leistungen</v>
          </cell>
          <cell r="M37">
            <v>1907155.57</v>
          </cell>
          <cell r="O37">
            <v>2003687.73</v>
          </cell>
        </row>
        <row r="38">
          <cell r="C38" t="str">
            <v>-</v>
          </cell>
          <cell r="D38" t="str">
            <v>davon nach der BPflV</v>
          </cell>
          <cell r="K38" t="str">
            <v>-</v>
          </cell>
          <cell r="L38" t="str">
            <v>davon mit einer Restlaufzeit bis zu einem Jahr</v>
          </cell>
        </row>
        <row r="39">
          <cell r="D39" t="str">
            <v>EUR 74.270,00 (Vorjahr EUR 0,00)</v>
          </cell>
          <cell r="L39" t="str">
            <v>EUR 1.907.155,57 (Vorjahr EUR 2.003.687,73)</v>
          </cell>
        </row>
        <row r="40">
          <cell r="C40" t="str">
            <v>-</v>
          </cell>
          <cell r="D40" t="str">
            <v>davon mit einer Restlaufzeit von mehr als einem Jahr</v>
          </cell>
          <cell r="J40" t="str">
            <v> 5.</v>
          </cell>
          <cell r="K40" t="str">
            <v>Verbindlichkeiten gegenüber dem Krankenhausträger</v>
          </cell>
          <cell r="M40">
            <v>23931872.54</v>
          </cell>
          <cell r="O40">
            <v>17912203.84</v>
          </cell>
        </row>
        <row r="41">
          <cell r="D41" t="str">
            <v>EUR 0,00 (Vorjahr EUR 0,00)</v>
          </cell>
          <cell r="K41" t="str">
            <v>-</v>
          </cell>
          <cell r="L41" t="str">
            <v>davon mit einer Restlaufzeit bis zu einem Jahr</v>
          </cell>
        </row>
        <row r="42">
          <cell r="B42" t="str">
            <v> 6.</v>
          </cell>
          <cell r="C42" t="str">
            <v>Sonstige Vermögensgegenstände</v>
          </cell>
          <cell r="E42">
            <v>452099.04</v>
          </cell>
          <cell r="G42">
            <v>296081.55</v>
          </cell>
          <cell r="L42" t="str">
            <v>EUR 23.931.872,54 (Vorjahr EUR 17.912.203,84)</v>
          </cell>
        </row>
        <row r="43">
          <cell r="C43" t="str">
            <v>-</v>
          </cell>
          <cell r="D43" t="str">
            <v>davon mit einer Restlaufzeit von mehr als einem Jahr</v>
          </cell>
          <cell r="J43" t="str">
            <v> 6.</v>
          </cell>
          <cell r="K43" t="str">
            <v>Verbindlichkeiten nach dem Krankenhausfinanzierungsgesetz</v>
          </cell>
          <cell r="M43">
            <v>113864.85</v>
          </cell>
          <cell r="O43">
            <v>762862.07</v>
          </cell>
        </row>
        <row r="44">
          <cell r="D44" t="str">
            <v>EUR 0,00 (Vorjahr EUR 0,00)</v>
          </cell>
          <cell r="K44" t="str">
            <v>-</v>
          </cell>
          <cell r="L44" t="str">
            <v>davon nach der BPflV</v>
          </cell>
        </row>
        <row r="45">
          <cell r="E45">
            <v>32215805.05</v>
          </cell>
          <cell r="G45">
            <v>27624676.21</v>
          </cell>
          <cell r="L45" t="str">
            <v>EUR 0,00 (Vorjahr EUR 0,00)</v>
          </cell>
        </row>
        <row r="46">
          <cell r="K46" t="str">
            <v>-</v>
          </cell>
          <cell r="L46" t="str">
            <v>davon mit einer Restlaufzeit bis zu einem Jahr</v>
          </cell>
        </row>
        <row r="47">
          <cell r="A47" t="str">
            <v>IV.</v>
          </cell>
          <cell r="B47" t="str">
            <v>Kassenbestand, Guthaben bei Kreditinstituten</v>
          </cell>
          <cell r="E47">
            <v>252362.22</v>
          </cell>
          <cell r="G47">
            <v>310766.93</v>
          </cell>
          <cell r="L47" t="str">
            <v>EUR 0,00 (Vorjahr EUR 0,00)</v>
          </cell>
        </row>
        <row r="48">
          <cell r="J48" t="str">
            <v> 7.</v>
          </cell>
          <cell r="K48" t="str">
            <v>Verbindlichkeiten aus sonstigen Zuwendungen</v>
          </cell>
          <cell r="M48">
            <v>2745035.32</v>
          </cell>
          <cell r="O48">
            <v>1544999.76</v>
          </cell>
        </row>
        <row r="49">
          <cell r="E49">
            <v>33403491.56</v>
          </cell>
          <cell r="G49">
            <v>28880935.14</v>
          </cell>
          <cell r="K49" t="str">
            <v>-</v>
          </cell>
          <cell r="L49" t="str">
            <v>davon mit einer Restlaufzeit bis zu einem Jahr</v>
          </cell>
        </row>
        <row r="50">
          <cell r="L50" t="str">
            <v>EUR 2.745.035,32 (Vorjahr EUR 1.544.999,76)</v>
          </cell>
        </row>
        <row r="51">
          <cell r="A51" t="str">
            <v>E.</v>
          </cell>
          <cell r="B51" t="str">
            <v>Rechnungsabgrenzungsposten</v>
          </cell>
          <cell r="J51" t="str">
            <v>10.</v>
          </cell>
          <cell r="K51" t="str">
            <v>sonstige Verbindlichkeiten</v>
          </cell>
          <cell r="M51">
            <v>902964.51</v>
          </cell>
          <cell r="O51">
            <v>719136.46</v>
          </cell>
        </row>
        <row r="52">
          <cell r="B52" t="str">
            <v> 2.</v>
          </cell>
          <cell r="C52" t="str">
            <v>andere Abgrenzungsposten</v>
          </cell>
          <cell r="E52">
            <v>40303.31</v>
          </cell>
          <cell r="G52">
            <v>67983.53</v>
          </cell>
          <cell r="K52" t="str">
            <v>-</v>
          </cell>
          <cell r="L52" t="str">
            <v>davon mit einer Restlaufzeit bis zu einem Jahr</v>
          </cell>
        </row>
        <row r="53">
          <cell r="L53" t="str">
            <v>EUR 902.964,51 (Vorjahr EUR 719.136,46)</v>
          </cell>
        </row>
        <row r="54">
          <cell r="M54">
            <v>29600892.790000003</v>
          </cell>
          <cell r="O54">
            <v>22942889.860000003</v>
          </cell>
        </row>
        <row r="58">
          <cell r="E58">
            <v>73160187.03</v>
          </cell>
          <cell r="G58">
            <v>68884299.6</v>
          </cell>
          <cell r="M58">
            <v>73160187.03</v>
          </cell>
          <cell r="O58">
            <v>68884299.6</v>
          </cell>
        </row>
      </sheetData>
      <sheetData sheetId="9">
        <row r="1">
          <cell r="A1" t="str">
            <v>Rheinische Kliniken Bedburg-Hau</v>
          </cell>
        </row>
        <row r="2">
          <cell r="A2" t="str">
            <v>Jahresabschluss 2003</v>
          </cell>
        </row>
        <row r="7">
          <cell r="E7">
            <v>2003</v>
          </cell>
          <cell r="G7">
            <v>2002</v>
          </cell>
        </row>
      </sheetData>
      <sheetData sheetId="16">
        <row r="16">
          <cell r="C16">
            <v>1224.88</v>
          </cell>
          <cell r="E16">
            <v>1202.26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II.1.1 Betten"/>
      <sheetName val="III.2 Mengendaten"/>
      <sheetName val="III.2.1 BT und Auslastung"/>
      <sheetName val="III.2.2 DRG-Kennzahlen"/>
      <sheetName val="III.2.3 CMI"/>
      <sheetName val="III.2.4 Ambulanzen"/>
      <sheetName val="III.3 Pflegesätze KHG"/>
      <sheetName val="III.3 Plegesätze Ambul. 1_2Bett"/>
      <sheetName val="Eingabe Bilanz"/>
      <sheetName val="Anlage 1 Bilanz"/>
      <sheetName val="Anlage 2 GuV"/>
      <sheetName val="Anlage 3 Anlagennachweis"/>
      <sheetName val="IV. Vermögenslage"/>
      <sheetName val="IV. Eigenkapital"/>
      <sheetName val="IV. Rückstellungen"/>
      <sheetName val="V.1 Ertrags_Aufwandsentwicklung"/>
      <sheetName val="V.1.2a)Personalbestand und Aufw"/>
      <sheetName val="V.1.2 Personalaufwandgliederung"/>
      <sheetName val="Bilanz_Unterschrift"/>
      <sheetName val="Spartenrechnung extra"/>
      <sheetName val="Ausgliederung extra"/>
      <sheetName val="Rückstellungen extra"/>
      <sheetName val="III.2.1 a) Kennzahlen"/>
      <sheetName val="III.2.3 Pflegesätze  Sonstige"/>
    </sheetNames>
    <sheetDataSet>
      <sheetData sheetId="0">
        <row r="24">
          <cell r="C24">
            <v>170</v>
          </cell>
          <cell r="E24">
            <v>170</v>
          </cell>
        </row>
      </sheetData>
      <sheetData sheetId="2">
        <row r="24">
          <cell r="C24">
            <v>41902</v>
          </cell>
          <cell r="E24">
            <v>46383</v>
          </cell>
        </row>
      </sheetData>
      <sheetData sheetId="8">
        <row r="1">
          <cell r="A1" t="str">
            <v>Rheinische Klinik für Orthopädie Viersen</v>
          </cell>
        </row>
        <row r="2">
          <cell r="A2" t="str">
            <v>Jahresabschluss 2003</v>
          </cell>
        </row>
        <row r="4">
          <cell r="A4" t="str">
            <v>Bilanz</v>
          </cell>
        </row>
        <row r="5">
          <cell r="A5" t="str">
            <v>zum 31. Dezember 2003</v>
          </cell>
        </row>
        <row r="7">
          <cell r="A7" t="str">
            <v>A k t i v a </v>
          </cell>
          <cell r="E7">
            <v>2003</v>
          </cell>
          <cell r="G7">
            <v>2002</v>
          </cell>
          <cell r="I7" t="str">
            <v>P a s s i v a</v>
          </cell>
        </row>
        <row r="9">
          <cell r="A9" t="str">
            <v>B.</v>
          </cell>
          <cell r="B9" t="str">
            <v>Anlagevermögen</v>
          </cell>
          <cell r="I9" t="str">
            <v>A.</v>
          </cell>
          <cell r="J9" t="str">
            <v>Eigenkapital</v>
          </cell>
        </row>
        <row r="10">
          <cell r="A10" t="str">
            <v>I.</v>
          </cell>
          <cell r="B10" t="str">
            <v>Immaterielle Vermögensgegenstände</v>
          </cell>
          <cell r="E10">
            <v>13267.56</v>
          </cell>
          <cell r="G10">
            <v>5018.14</v>
          </cell>
          <cell r="J10" t="str">
            <v> 1.</v>
          </cell>
          <cell r="K10" t="str">
            <v>Festgesetztes Kapital</v>
          </cell>
          <cell r="M10">
            <v>130031.75</v>
          </cell>
          <cell r="O10">
            <v>130031.75</v>
          </cell>
        </row>
        <row r="11">
          <cell r="J11" t="str">
            <v> 3.</v>
          </cell>
          <cell r="K11" t="str">
            <v>Gewinnrücklagen</v>
          </cell>
        </row>
        <row r="12">
          <cell r="A12" t="str">
            <v>II.</v>
          </cell>
          <cell r="B12" t="str">
            <v>Sachanlagen</v>
          </cell>
          <cell r="K12" t="str">
            <v>a)</v>
          </cell>
          <cell r="L12" t="str">
            <v>verwendete Gewinnrücklage</v>
          </cell>
          <cell r="M12">
            <v>779158.16</v>
          </cell>
          <cell r="O12">
            <v>651611.04</v>
          </cell>
        </row>
        <row r="13">
          <cell r="B13" t="str">
            <v> 1.</v>
          </cell>
          <cell r="C13" t="str">
            <v>Grundstücke mit Betriebsbauten</v>
          </cell>
          <cell r="E13">
            <v>563590.03</v>
          </cell>
          <cell r="G13">
            <v>601441.38</v>
          </cell>
          <cell r="K13" t="str">
            <v>b)</v>
          </cell>
          <cell r="L13" t="str">
            <v>zweckgebundene Gewinnrücklage</v>
          </cell>
          <cell r="M13">
            <v>1186224.29</v>
          </cell>
          <cell r="O13">
            <v>1347139.79</v>
          </cell>
        </row>
        <row r="14">
          <cell r="B14" t="str">
            <v> 2.</v>
          </cell>
          <cell r="C14" t="str">
            <v>Grundstücke mit Wohnbauten</v>
          </cell>
          <cell r="E14">
            <v>84350.95</v>
          </cell>
          <cell r="G14">
            <v>95757.93</v>
          </cell>
          <cell r="K14" t="str">
            <v>c)</v>
          </cell>
          <cell r="L14" t="str">
            <v>freie Gewinnrücklage</v>
          </cell>
          <cell r="M14">
            <v>452509.96</v>
          </cell>
          <cell r="O14">
            <v>452509.96</v>
          </cell>
        </row>
        <row r="16">
          <cell r="B16" t="str">
            <v> 4.</v>
          </cell>
          <cell r="C16" t="str">
            <v>Technische Anlagen</v>
          </cell>
          <cell r="E16">
            <v>439668.29</v>
          </cell>
          <cell r="G16">
            <v>473036.67</v>
          </cell>
          <cell r="J16" t="str">
            <v> 4.</v>
          </cell>
          <cell r="K16" t="str">
            <v>Gewinnvortrag</v>
          </cell>
          <cell r="M16">
            <v>7356.96</v>
          </cell>
          <cell r="O16">
            <v>0</v>
          </cell>
        </row>
        <row r="17">
          <cell r="B17" t="str">
            <v> 5.</v>
          </cell>
          <cell r="C17" t="str">
            <v>Einrichtungen und Ausstattungen</v>
          </cell>
          <cell r="E17">
            <v>789516.28</v>
          </cell>
          <cell r="G17">
            <v>807699.1</v>
          </cell>
          <cell r="J17" t="str">
            <v> 5.</v>
          </cell>
          <cell r="K17" t="str">
            <v>Bilanzgewinn</v>
          </cell>
          <cell r="M17">
            <v>42137.58</v>
          </cell>
          <cell r="O17">
            <v>7356.96</v>
          </cell>
        </row>
        <row r="18">
          <cell r="B18" t="str">
            <v> 6.</v>
          </cell>
          <cell r="C18" t="str">
            <v>geleistete Anzahlungen und Anlagen im Bau</v>
          </cell>
          <cell r="E18">
            <v>1363661.31</v>
          </cell>
          <cell r="G18">
            <v>792174.69</v>
          </cell>
          <cell r="M18">
            <v>2597418.7</v>
          </cell>
          <cell r="O18">
            <v>2588649.5</v>
          </cell>
        </row>
        <row r="19">
          <cell r="E19">
            <v>3240786.8600000003</v>
          </cell>
          <cell r="G19">
            <v>2770109.77</v>
          </cell>
        </row>
        <row r="20">
          <cell r="I20" t="str">
            <v>B.</v>
          </cell>
          <cell r="J20" t="str">
            <v>Sonderposten aus Zuwendungen zur Finanzierung</v>
          </cell>
        </row>
        <row r="21">
          <cell r="E21">
            <v>3254054.4200000004</v>
          </cell>
          <cell r="G21">
            <v>2775127.91</v>
          </cell>
          <cell r="J21" t="str">
            <v> des Sachanlagevermögens</v>
          </cell>
        </row>
        <row r="22">
          <cell r="J22" t="str">
            <v> 1.</v>
          </cell>
          <cell r="K22" t="str">
            <v>Sonderposten aus Fördermitteln nach dem KHG</v>
          </cell>
          <cell r="M22">
            <v>1739875.4</v>
          </cell>
          <cell r="O22">
            <v>1386017.68</v>
          </cell>
        </row>
        <row r="23">
          <cell r="A23" t="str">
            <v>C.</v>
          </cell>
          <cell r="B23" t="str">
            <v>Umlaufvermögen</v>
          </cell>
          <cell r="J23" t="str">
            <v> 2.</v>
          </cell>
          <cell r="K23" t="str">
            <v>Sonderposten aus Zuweisungen und Zuschüssen d. ö. H.</v>
          </cell>
          <cell r="M23">
            <v>653213.49</v>
          </cell>
          <cell r="O23">
            <v>693677.89</v>
          </cell>
        </row>
        <row r="24">
          <cell r="A24" t="str">
            <v>I.</v>
          </cell>
          <cell r="B24" t="str">
            <v>Vorräte</v>
          </cell>
          <cell r="J24" t="str">
            <v> 3.</v>
          </cell>
          <cell r="K24" t="str">
            <v>Sonderposten aus Zuwendungen Dritter</v>
          </cell>
          <cell r="M24">
            <v>17895.21</v>
          </cell>
          <cell r="O24">
            <v>20451.67</v>
          </cell>
        </row>
        <row r="25">
          <cell r="B25" t="str">
            <v> 1.</v>
          </cell>
          <cell r="C25" t="str">
            <v>Roh-, Hilfs- und Betriebsstoffe</v>
          </cell>
          <cell r="E25">
            <v>178522.97</v>
          </cell>
          <cell r="G25">
            <v>177718.17</v>
          </cell>
          <cell r="M25">
            <v>2410984.0999999996</v>
          </cell>
          <cell r="O25">
            <v>2100147.2399999998</v>
          </cell>
        </row>
        <row r="26">
          <cell r="B26" t="str">
            <v> 2.</v>
          </cell>
          <cell r="C26" t="str">
            <v>unfertige Erzeugnisse, unfertige Leistungen</v>
          </cell>
          <cell r="E26">
            <v>119751.65</v>
          </cell>
          <cell r="G26">
            <v>8828.91</v>
          </cell>
        </row>
        <row r="27">
          <cell r="I27" t="str">
            <v>C.</v>
          </cell>
          <cell r="J27" t="str">
            <v>Rückstellungen</v>
          </cell>
        </row>
        <row r="28">
          <cell r="E28">
            <v>298274.62</v>
          </cell>
          <cell r="G28">
            <v>186547.08000000002</v>
          </cell>
          <cell r="J28" t="str">
            <v> 1.</v>
          </cell>
          <cell r="K28" t="str">
            <v>Pensionsrückstellungen</v>
          </cell>
          <cell r="M28">
            <v>16298</v>
          </cell>
          <cell r="O28">
            <v>11636</v>
          </cell>
        </row>
        <row r="30">
          <cell r="A30" t="str">
            <v>II.</v>
          </cell>
          <cell r="B30" t="str">
            <v>Forderungen und sonstige Vermögensgegenstände</v>
          </cell>
          <cell r="J30" t="str">
            <v> 3.</v>
          </cell>
          <cell r="K30" t="str">
            <v>Sonstige Rückstellungen</v>
          </cell>
          <cell r="M30">
            <v>938949.83</v>
          </cell>
          <cell r="O30">
            <v>1166265.59</v>
          </cell>
        </row>
        <row r="31">
          <cell r="B31" t="str">
            <v> 1.</v>
          </cell>
          <cell r="C31" t="str">
            <v>Forderungen aus Lieferungen und Leistungen</v>
          </cell>
          <cell r="E31">
            <v>1496267.65</v>
          </cell>
          <cell r="G31">
            <v>1931340.32</v>
          </cell>
          <cell r="M31">
            <v>955247.83</v>
          </cell>
          <cell r="O31">
            <v>1177901.59</v>
          </cell>
        </row>
        <row r="32">
          <cell r="C32" t="str">
            <v>-</v>
          </cell>
          <cell r="D32" t="str">
            <v>davon mit einer Restlaufzeit von mehr als einem Jahr</v>
          </cell>
        </row>
        <row r="33">
          <cell r="D33" t="str">
            <v>EUR 0,00 (Vorjahr EUR 0,00)</v>
          </cell>
          <cell r="I33" t="str">
            <v>D.</v>
          </cell>
          <cell r="J33" t="str">
            <v>Verbindlichkeiten</v>
          </cell>
        </row>
        <row r="34">
          <cell r="B34" t="str">
            <v> 2.</v>
          </cell>
          <cell r="C34" t="str">
            <v>Forderungen an Gesellschafter bzw. Krankenhausträger</v>
          </cell>
          <cell r="E34">
            <v>1741469.07</v>
          </cell>
          <cell r="G34">
            <v>2353055.35</v>
          </cell>
        </row>
        <row r="35">
          <cell r="C35" t="str">
            <v>-</v>
          </cell>
          <cell r="D35" t="str">
            <v>davon mit einer Restlaufzeit von mehr als einem Jahr</v>
          </cell>
        </row>
        <row r="36">
          <cell r="D36" t="str">
            <v>EUR 0,00 (Vorjahr EUR 0,00)</v>
          </cell>
        </row>
        <row r="37">
          <cell r="B37" t="str">
            <v> 3.</v>
          </cell>
          <cell r="C37" t="str">
            <v>Forderungen nach dem Krankenhausfinanzierungsrecht</v>
          </cell>
          <cell r="E37">
            <v>526695.43</v>
          </cell>
          <cell r="G37">
            <v>0</v>
          </cell>
          <cell r="J37" t="str">
            <v> 3.</v>
          </cell>
          <cell r="K37" t="str">
            <v>Verbindlichkeiten aus Lieferungen und Leistungen</v>
          </cell>
          <cell r="M37">
            <v>245113.47</v>
          </cell>
          <cell r="O37">
            <v>296559.73</v>
          </cell>
        </row>
        <row r="38">
          <cell r="C38" t="str">
            <v>-</v>
          </cell>
          <cell r="D38" t="str">
            <v>davon nach der BPflV</v>
          </cell>
          <cell r="K38" t="str">
            <v>-</v>
          </cell>
          <cell r="L38" t="str">
            <v>davon mit einer Restlaufzeit bis zu einem Jahr</v>
          </cell>
        </row>
        <row r="39">
          <cell r="D39" t="str">
            <v>EUR 526.695,43 (Vorjahr EUR 0,00)</v>
          </cell>
          <cell r="L39" t="str">
            <v>EUR 245.113,47 (Vorjahr EUR 296.559,73)</v>
          </cell>
        </row>
        <row r="40">
          <cell r="C40" t="str">
            <v>-</v>
          </cell>
          <cell r="D40" t="str">
            <v>davon mit einer Restlaufzeit von mehr als einem Jahr</v>
          </cell>
          <cell r="J40" t="str">
            <v> 5.</v>
          </cell>
          <cell r="K40" t="str">
            <v>Verbindlichkeiten gegenüber dem Krankenhausträger</v>
          </cell>
          <cell r="M40">
            <v>466290.5</v>
          </cell>
          <cell r="O40">
            <v>50864</v>
          </cell>
        </row>
        <row r="41">
          <cell r="D41" t="str">
            <v>EUR 0,00 (Vorjahr EUR 0,00)</v>
          </cell>
          <cell r="K41" t="str">
            <v>-</v>
          </cell>
          <cell r="L41" t="str">
            <v>davon mit einer Restlaufzeit bis zu einem Jahr</v>
          </cell>
        </row>
        <row r="42">
          <cell r="B42" t="str">
            <v> 6.</v>
          </cell>
          <cell r="C42" t="str">
            <v>Sonstige Vermögensgegenstände</v>
          </cell>
          <cell r="E42">
            <v>95764.67</v>
          </cell>
          <cell r="G42">
            <v>22379.34</v>
          </cell>
          <cell r="L42" t="str">
            <v>EUR 83.577,53 (Vorjahr EUR 50.884,00)</v>
          </cell>
        </row>
        <row r="43">
          <cell r="C43" t="str">
            <v>-</v>
          </cell>
          <cell r="D43" t="str">
            <v>davon mit einer Restlaufzeit von mehr als einem Jahr</v>
          </cell>
          <cell r="J43" t="str">
            <v> 6.</v>
          </cell>
          <cell r="K43" t="str">
            <v>Verbindlichkeiten nach dem Krankenhausfinanzierungsgesetz</v>
          </cell>
          <cell r="M43">
            <v>696917.71</v>
          </cell>
          <cell r="O43">
            <v>1081868.36</v>
          </cell>
        </row>
        <row r="44">
          <cell r="D44" t="str">
            <v>EUR 0,00 (Vorjahr EUR 0,00)</v>
          </cell>
          <cell r="K44" t="str">
            <v>-</v>
          </cell>
          <cell r="L44" t="str">
            <v>davon nach der BPflV</v>
          </cell>
        </row>
        <row r="45">
          <cell r="E45">
            <v>3860196.82</v>
          </cell>
          <cell r="G45">
            <v>4306775.01</v>
          </cell>
          <cell r="L45" t="str">
            <v>EUR 0,00 (Vorjahr EUR 68.811,00)</v>
          </cell>
        </row>
        <row r="46">
          <cell r="K46" t="str">
            <v>-</v>
          </cell>
          <cell r="L46" t="str">
            <v>davon mit einer Restlaufzeit bis zu einem Jahr</v>
          </cell>
        </row>
        <row r="47">
          <cell r="A47" t="str">
            <v>IV.</v>
          </cell>
          <cell r="B47" t="str">
            <v>Kassenbestand, Guthaben bei Kreditinstituten</v>
          </cell>
          <cell r="E47">
            <v>26266.53</v>
          </cell>
          <cell r="G47">
            <v>94136.06</v>
          </cell>
          <cell r="L47" t="str">
            <v>EUR 0,00 (Vorjahr EUR 0,00)</v>
          </cell>
        </row>
        <row r="48">
          <cell r="J48" t="str">
            <v> 7.</v>
          </cell>
          <cell r="K48" t="str">
            <v>Verbindlichkeiten aus sonstigen Zuwendungen</v>
          </cell>
          <cell r="M48">
            <v>134.49</v>
          </cell>
          <cell r="O48">
            <v>134.49</v>
          </cell>
        </row>
        <row r="49">
          <cell r="E49">
            <v>4184737.9699999997</v>
          </cell>
          <cell r="G49">
            <v>4587458.149999999</v>
          </cell>
          <cell r="K49" t="str">
            <v>-</v>
          </cell>
          <cell r="L49" t="str">
            <v>davon mit einer Restlaufzeit bis zu einem Jahr</v>
          </cell>
        </row>
        <row r="50">
          <cell r="L50" t="str">
            <v>EUR 134,49 (Vorjahr EUR 134,49)</v>
          </cell>
        </row>
        <row r="51">
          <cell r="A51" t="str">
            <v>E.</v>
          </cell>
          <cell r="B51" t="str">
            <v>Rechnungsabgrenzungsposten</v>
          </cell>
          <cell r="J51" t="str">
            <v>10.</v>
          </cell>
          <cell r="K51" t="str">
            <v>sonstige Verbindlichkeiten</v>
          </cell>
          <cell r="M51">
            <v>79039.48</v>
          </cell>
          <cell r="O51">
            <v>76205.94</v>
          </cell>
        </row>
        <row r="52">
          <cell r="B52" t="str">
            <v> 2.</v>
          </cell>
          <cell r="C52" t="str">
            <v>andere Abgrenzungsposten</v>
          </cell>
          <cell r="E52">
            <v>13003.91</v>
          </cell>
          <cell r="G52">
            <v>9983.69</v>
          </cell>
          <cell r="K52" t="str">
            <v>-</v>
          </cell>
          <cell r="L52" t="str">
            <v>davon mit einer Restlaufzeit bis zu einem Jahr</v>
          </cell>
        </row>
        <row r="53">
          <cell r="L53" t="str">
            <v>EUR 79.039,48 (Vorjahr EUR 76.205,94)</v>
          </cell>
        </row>
        <row r="54">
          <cell r="M54">
            <v>1487495.65</v>
          </cell>
          <cell r="O54">
            <v>1505632.52</v>
          </cell>
        </row>
        <row r="56">
          <cell r="I56" t="str">
            <v>F.</v>
          </cell>
          <cell r="J56" t="str">
            <v>Rechnungsabgrenzungsposten</v>
          </cell>
          <cell r="M56">
            <v>650.02</v>
          </cell>
          <cell r="O56">
            <v>238.9</v>
          </cell>
        </row>
        <row r="58">
          <cell r="E58">
            <v>7451796.300000001</v>
          </cell>
          <cell r="G58">
            <v>7372569.75</v>
          </cell>
          <cell r="M58">
            <v>7451796.299999999</v>
          </cell>
          <cell r="O58">
            <v>7372569.75</v>
          </cell>
        </row>
      </sheetData>
      <sheetData sheetId="9">
        <row r="1">
          <cell r="A1" t="str">
            <v>Rheinische Klinik für Orthopädie Viersen</v>
          </cell>
        </row>
        <row r="2">
          <cell r="A2" t="str">
            <v>Jahresabschluss 2003</v>
          </cell>
        </row>
        <row r="7">
          <cell r="E7">
            <v>2003</v>
          </cell>
          <cell r="G7">
            <v>2002</v>
          </cell>
        </row>
      </sheetData>
      <sheetData sheetId="16">
        <row r="16">
          <cell r="C16">
            <v>143.89</v>
          </cell>
          <cell r="E16">
            <v>153.11999999999998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II.1.1 Betten"/>
      <sheetName val="III.2 Mengendaten"/>
      <sheetName val="III.2.1 BT und Auslastung"/>
      <sheetName val="III.2.2 FZ und VD der KHG"/>
      <sheetName val="III.2.3 Ambulanzen"/>
      <sheetName val="III.3 Pflegesätze KHG"/>
      <sheetName val="III.2.3 Pflegesätze  Sonstige"/>
      <sheetName val="III.3 Plegesätze Ambul. 1_2Bett"/>
      <sheetName val="Eingabe Bilanz"/>
      <sheetName val="Anlage 1 Bilanz"/>
      <sheetName val="Anlage 2 GuV"/>
      <sheetName val="Anlage 3 Anlagennachweis"/>
      <sheetName val="IV. Vermögenslage"/>
      <sheetName val="IV. Eigenkapital"/>
      <sheetName val="IV. Rückstellungen"/>
      <sheetName val="V.1 Ertrags_Aufwandsentwicklung"/>
      <sheetName val="V.1.2a)Personalbestand und Aufw"/>
      <sheetName val="V.1.2 Personalaufwandgliederung"/>
      <sheetName val="Bilanz_Unterschrift"/>
      <sheetName val="Spartenrechnung extra"/>
      <sheetName val="Ausgliederung extra"/>
      <sheetName val="Rückstellungen extra"/>
      <sheetName val="III.2.1 a) Kennzahlen"/>
    </sheetNames>
    <sheetDataSet>
      <sheetData sheetId="0">
        <row r="24">
          <cell r="C24">
            <v>795</v>
          </cell>
          <cell r="E24">
            <v>806</v>
          </cell>
        </row>
      </sheetData>
      <sheetData sheetId="2">
        <row r="24">
          <cell r="C24">
            <v>250814</v>
          </cell>
          <cell r="E24">
            <v>250177</v>
          </cell>
        </row>
      </sheetData>
      <sheetData sheetId="3">
        <row r="18">
          <cell r="C18">
            <v>8540.5</v>
          </cell>
          <cell r="E18">
            <v>8324</v>
          </cell>
        </row>
      </sheetData>
      <sheetData sheetId="8">
        <row r="1">
          <cell r="A1" t="str">
            <v>Rheinische Kliniken Bonn</v>
          </cell>
        </row>
        <row r="2">
          <cell r="A2" t="str">
            <v>Jahresabschluss 2003</v>
          </cell>
        </row>
        <row r="4">
          <cell r="A4" t="str">
            <v>Bilanz</v>
          </cell>
        </row>
        <row r="5">
          <cell r="A5" t="str">
            <v>zum 31. Dezember 2003</v>
          </cell>
        </row>
        <row r="7">
          <cell r="A7" t="str">
            <v>A k t i v a </v>
          </cell>
          <cell r="E7">
            <v>2003</v>
          </cell>
          <cell r="G7">
            <v>2002</v>
          </cell>
          <cell r="I7" t="str">
            <v>P a s s i v a</v>
          </cell>
          <cell r="M7">
            <v>2003</v>
          </cell>
          <cell r="O7">
            <v>2002</v>
          </cell>
        </row>
        <row r="8">
          <cell r="E8" t="str">
            <v>EUR</v>
          </cell>
          <cell r="G8" t="str">
            <v>EUR</v>
          </cell>
          <cell r="M8" t="str">
            <v>EUR</v>
          </cell>
          <cell r="O8" t="str">
            <v>EUR</v>
          </cell>
        </row>
        <row r="9">
          <cell r="A9" t="str">
            <v>B.</v>
          </cell>
          <cell r="B9" t="str">
            <v>Anlagevermögen</v>
          </cell>
          <cell r="I9" t="str">
            <v>A.</v>
          </cell>
          <cell r="J9" t="str">
            <v>Eigenkapital</v>
          </cell>
        </row>
        <row r="10">
          <cell r="A10" t="str">
            <v>I.</v>
          </cell>
          <cell r="B10" t="str">
            <v>Immaterielle Vermögensgegenstände</v>
          </cell>
          <cell r="E10">
            <v>334921.28</v>
          </cell>
          <cell r="G10">
            <v>143376.12</v>
          </cell>
          <cell r="J10" t="str">
            <v> 1.</v>
          </cell>
          <cell r="K10" t="str">
            <v>Festgesetztes Kapital</v>
          </cell>
          <cell r="M10">
            <v>1208949.65</v>
          </cell>
          <cell r="O10">
            <v>1208949.65</v>
          </cell>
        </row>
        <row r="11">
          <cell r="J11" t="str">
            <v> 3.</v>
          </cell>
          <cell r="K11" t="str">
            <v>Gewinnrücklagen</v>
          </cell>
        </row>
        <row r="12">
          <cell r="A12" t="str">
            <v>II.</v>
          </cell>
          <cell r="B12" t="str">
            <v>Sachanlagen</v>
          </cell>
        </row>
        <row r="13">
          <cell r="B13" t="str">
            <v> 1.</v>
          </cell>
          <cell r="C13" t="str">
            <v>Grundstücke mit Betriebsbauten</v>
          </cell>
          <cell r="E13">
            <v>41718161.87</v>
          </cell>
          <cell r="G13">
            <v>43146780.66</v>
          </cell>
          <cell r="K13" t="str">
            <v>b)</v>
          </cell>
          <cell r="L13" t="str">
            <v>zweckgebundene Gewinnrücklage</v>
          </cell>
          <cell r="M13">
            <v>2032385.67</v>
          </cell>
          <cell r="O13">
            <v>1943383.49</v>
          </cell>
        </row>
        <row r="14">
          <cell r="B14" t="str">
            <v> 2.</v>
          </cell>
          <cell r="C14" t="str">
            <v>Grundstücke mit Wohnbauten</v>
          </cell>
          <cell r="E14">
            <v>733430.06</v>
          </cell>
          <cell r="G14">
            <v>772351.96</v>
          </cell>
          <cell r="K14" t="str">
            <v>c)</v>
          </cell>
          <cell r="L14" t="str">
            <v>freie Gewinnrücklage</v>
          </cell>
          <cell r="M14">
            <v>430984.06</v>
          </cell>
          <cell r="O14">
            <v>430984.06</v>
          </cell>
        </row>
        <row r="16">
          <cell r="B16" t="str">
            <v> 4.</v>
          </cell>
          <cell r="C16" t="str">
            <v>Technische Anlagen</v>
          </cell>
          <cell r="E16">
            <v>1597588.4</v>
          </cell>
          <cell r="G16">
            <v>57907.98</v>
          </cell>
        </row>
        <row r="17">
          <cell r="B17" t="str">
            <v> 5.</v>
          </cell>
          <cell r="C17" t="str">
            <v>Einrichtungen und Ausstattungen</v>
          </cell>
          <cell r="E17">
            <v>2182148.57</v>
          </cell>
          <cell r="G17">
            <v>2036547.64</v>
          </cell>
          <cell r="J17" t="str">
            <v> 5.</v>
          </cell>
          <cell r="K17" t="str">
            <v>Bilanzgewinn</v>
          </cell>
          <cell r="M17">
            <v>184627.41</v>
          </cell>
          <cell r="O17">
            <v>269391.75</v>
          </cell>
        </row>
        <row r="18">
          <cell r="B18" t="str">
            <v> 6.</v>
          </cell>
          <cell r="C18" t="str">
            <v>geleistete Anzahlungen und Anlagen im Bau</v>
          </cell>
          <cell r="E18">
            <v>3971649.9</v>
          </cell>
          <cell r="G18">
            <v>2278930.88</v>
          </cell>
          <cell r="M18">
            <v>3856946.79</v>
          </cell>
          <cell r="O18">
            <v>3852708.9499999997</v>
          </cell>
        </row>
        <row r="19">
          <cell r="E19">
            <v>50202978.8</v>
          </cell>
          <cell r="G19">
            <v>48292519.12</v>
          </cell>
        </row>
        <row r="20">
          <cell r="I20" t="str">
            <v>B.</v>
          </cell>
          <cell r="J20" t="str">
            <v>Sonderposten aus Zuwendungen zur Finanzierung</v>
          </cell>
        </row>
        <row r="21">
          <cell r="E21">
            <v>50537900.08</v>
          </cell>
          <cell r="G21">
            <v>48435895.239999995</v>
          </cell>
          <cell r="J21" t="str">
            <v> des Sachanlagevermögens</v>
          </cell>
        </row>
        <row r="22">
          <cell r="J22" t="str">
            <v> 1.</v>
          </cell>
          <cell r="K22" t="str">
            <v>Sonderposten aus Fördermitteln nach dem KHG</v>
          </cell>
          <cell r="M22">
            <v>16825670.25</v>
          </cell>
          <cell r="O22">
            <v>15968867.8</v>
          </cell>
        </row>
        <row r="23">
          <cell r="A23" t="str">
            <v>C.</v>
          </cell>
          <cell r="B23" t="str">
            <v>Umlaufvermögen</v>
          </cell>
          <cell r="J23" t="str">
            <v> 2.</v>
          </cell>
          <cell r="K23" t="str">
            <v>Sonderposten aus Zuweisungen und Zuschüssen d. ö. H.</v>
          </cell>
          <cell r="M23">
            <v>31554878.87</v>
          </cell>
          <cell r="O23">
            <v>31502483.52</v>
          </cell>
        </row>
        <row r="24">
          <cell r="A24" t="str">
            <v>I.</v>
          </cell>
          <cell r="B24" t="str">
            <v>Vorräte</v>
          </cell>
          <cell r="J24" t="str">
            <v> 3.</v>
          </cell>
          <cell r="K24" t="str">
            <v>Sonderposten aus Zuwendungen Dritter</v>
          </cell>
          <cell r="M24">
            <v>330.66</v>
          </cell>
          <cell r="O24">
            <v>991.96</v>
          </cell>
        </row>
        <row r="25">
          <cell r="B25" t="str">
            <v> 1.</v>
          </cell>
          <cell r="C25" t="str">
            <v>Roh-, Hilfs- und Betriebsstoffe</v>
          </cell>
          <cell r="E25">
            <v>404187.27</v>
          </cell>
          <cell r="G25">
            <v>400922.61</v>
          </cell>
          <cell r="M25">
            <v>48380879.78</v>
          </cell>
          <cell r="O25">
            <v>47472343.28</v>
          </cell>
        </row>
        <row r="27">
          <cell r="I27" t="str">
            <v>C.</v>
          </cell>
          <cell r="J27" t="str">
            <v>Rückstellungen</v>
          </cell>
        </row>
        <row r="28">
          <cell r="E28">
            <v>404187.27</v>
          </cell>
          <cell r="G28">
            <v>400922.61</v>
          </cell>
        </row>
        <row r="30">
          <cell r="A30" t="str">
            <v>II.</v>
          </cell>
          <cell r="B30" t="str">
            <v>Forderungen und sonstige Vermögensgegenstände</v>
          </cell>
          <cell r="J30" t="str">
            <v> 3.</v>
          </cell>
          <cell r="K30" t="str">
            <v>Sonstige Rückstellungen</v>
          </cell>
          <cell r="M30">
            <v>9065886.47</v>
          </cell>
          <cell r="O30">
            <v>8608317.9</v>
          </cell>
        </row>
        <row r="31">
          <cell r="B31" t="str">
            <v> 1.</v>
          </cell>
          <cell r="C31" t="str">
            <v>Forderungen aus Lieferungen und Leistungen</v>
          </cell>
          <cell r="E31">
            <v>17428558.06</v>
          </cell>
          <cell r="G31">
            <v>15038554.33</v>
          </cell>
          <cell r="M31">
            <v>9065886.47</v>
          </cell>
          <cell r="O31">
            <v>8608317.9</v>
          </cell>
        </row>
        <row r="32">
          <cell r="C32" t="str">
            <v>-</v>
          </cell>
          <cell r="D32" t="str">
            <v>davon mit einer Restlaufzeit von mehr als einem Jahr</v>
          </cell>
        </row>
        <row r="33">
          <cell r="D33" t="str">
            <v>EUR 0,00 (Vorjahr EUR 0,00)</v>
          </cell>
          <cell r="I33" t="str">
            <v>D.</v>
          </cell>
          <cell r="J33" t="str">
            <v>Verbindlichkeiten</v>
          </cell>
        </row>
        <row r="34">
          <cell r="B34" t="str">
            <v> 2.</v>
          </cell>
          <cell r="C34" t="str">
            <v>Forderungen an Gesellschafter bzw. Krankenhausträger</v>
          </cell>
          <cell r="E34">
            <v>1896942.89</v>
          </cell>
          <cell r="G34">
            <v>1601088.75</v>
          </cell>
        </row>
        <row r="35">
          <cell r="C35" t="str">
            <v>-</v>
          </cell>
          <cell r="D35" t="str">
            <v>davon mit einer Restlaufzeit von mehr als einem Jahr</v>
          </cell>
        </row>
        <row r="36">
          <cell r="D36" t="str">
            <v>EUR 0,00 (Vorjahr EUR 0,00)</v>
          </cell>
        </row>
        <row r="37">
          <cell r="B37" t="str">
            <v> 3.</v>
          </cell>
          <cell r="C37" t="str">
            <v>Forderungen nach dem Krankenhausfinanzierungsrecht</v>
          </cell>
          <cell r="E37">
            <v>546008.33</v>
          </cell>
          <cell r="G37">
            <v>1968462.88</v>
          </cell>
          <cell r="J37" t="str">
            <v> 3.</v>
          </cell>
          <cell r="K37" t="str">
            <v>Verbindlichkeiten aus Lieferungen und Leistungen</v>
          </cell>
          <cell r="M37">
            <v>1094822.59</v>
          </cell>
          <cell r="O37">
            <v>1514766.07</v>
          </cell>
        </row>
        <row r="38">
          <cell r="C38" t="str">
            <v>-</v>
          </cell>
          <cell r="D38" t="str">
            <v>davon nach der BPflV</v>
          </cell>
          <cell r="K38" t="str">
            <v>-</v>
          </cell>
          <cell r="L38" t="str">
            <v>davon mit einer Restlaufzeit bis zu einem Jahr</v>
          </cell>
        </row>
        <row r="39">
          <cell r="D39" t="str">
            <v>EUR 152.113,34 (Vorjahr EUR 61.741,00)</v>
          </cell>
          <cell r="L39" t="str">
            <v>EUR 1.094.822,59 (Vorjahr EUR 1.514.766,07)</v>
          </cell>
        </row>
        <row r="40">
          <cell r="C40" t="str">
            <v>-</v>
          </cell>
          <cell r="D40" t="str">
            <v>davon mit einer Restlaufzeit von mehr als einem Jahr</v>
          </cell>
          <cell r="J40" t="str">
            <v> 5.</v>
          </cell>
          <cell r="K40" t="str">
            <v>Verbindlichkeiten gegenüber dem Krankenhausträger</v>
          </cell>
          <cell r="M40">
            <v>5514621.09</v>
          </cell>
          <cell r="O40">
            <v>1651416.78</v>
          </cell>
        </row>
        <row r="41">
          <cell r="D41" t="str">
            <v>EUR 0,00 (Vorjahr EUR 0,00)</v>
          </cell>
          <cell r="K41" t="str">
            <v>-</v>
          </cell>
          <cell r="L41" t="str">
            <v>davon mit einer Restlaufzeit bis zu einem Jahr</v>
          </cell>
        </row>
        <row r="42">
          <cell r="B42" t="str">
            <v> 6.</v>
          </cell>
          <cell r="C42" t="str">
            <v>Sonstige Vermögensgegenstände</v>
          </cell>
          <cell r="E42">
            <v>56161.5</v>
          </cell>
          <cell r="G42">
            <v>70752.96</v>
          </cell>
          <cell r="L42" t="str">
            <v>EUR 5.514.621,09 (Vorjahr EUR 1.651.416,78)</v>
          </cell>
        </row>
        <row r="43">
          <cell r="C43" t="str">
            <v>-</v>
          </cell>
          <cell r="D43" t="str">
            <v>davon mit einer Restlaufzeit von mehr als einem Jahr</v>
          </cell>
          <cell r="J43" t="str">
            <v> 6.</v>
          </cell>
          <cell r="K43" t="str">
            <v>Verbindlichkeiten nach dem Krankenhausfinanzierungsgesetz</v>
          </cell>
          <cell r="M43">
            <v>2954193.48</v>
          </cell>
          <cell r="O43">
            <v>4551215.19</v>
          </cell>
        </row>
        <row r="44">
          <cell r="D44" t="str">
            <v>EUR 0,00 (Vorjahr EUR 0,00)</v>
          </cell>
          <cell r="K44" t="str">
            <v>-</v>
          </cell>
          <cell r="L44" t="str">
            <v>davon nach der BPflV</v>
          </cell>
        </row>
        <row r="45">
          <cell r="E45">
            <v>19927670.779999997</v>
          </cell>
          <cell r="G45">
            <v>18678858.92</v>
          </cell>
          <cell r="L45" t="str">
            <v>EUR 585.952,41 (Vorjahr EUR 896.189,80)</v>
          </cell>
        </row>
        <row r="46">
          <cell r="K46" t="str">
            <v>-</v>
          </cell>
          <cell r="L46" t="str">
            <v>davon mit einer Restlaufzeit bis zu einem Jahr</v>
          </cell>
        </row>
        <row r="47">
          <cell r="A47" t="str">
            <v>IV.</v>
          </cell>
          <cell r="B47" t="str">
            <v>Kassenbestand, Guthaben bei Kreditinstituten</v>
          </cell>
          <cell r="E47">
            <v>650382.4</v>
          </cell>
          <cell r="G47">
            <v>723492.6</v>
          </cell>
          <cell r="L47" t="str">
            <v>EUR 2.954.193,48 (Vorjahr EUR 4.551.215,19)</v>
          </cell>
        </row>
        <row r="48">
          <cell r="J48" t="str">
            <v> 7.</v>
          </cell>
          <cell r="K48" t="str">
            <v>Verbindlichkeiten aus sonstigen Zuwendungen</v>
          </cell>
          <cell r="M48">
            <v>82414.64</v>
          </cell>
          <cell r="O48">
            <v>100040.97</v>
          </cell>
        </row>
        <row r="49">
          <cell r="E49">
            <v>20982240.449999996</v>
          </cell>
          <cell r="G49">
            <v>19803274.130000003</v>
          </cell>
          <cell r="K49" t="str">
            <v>-</v>
          </cell>
          <cell r="L49" t="str">
            <v>davon mit einer Restlaufzeit bis zu einem Jahr</v>
          </cell>
        </row>
        <row r="50">
          <cell r="L50" t="str">
            <v>EUR 82.414,64 (Vorjahr EUR 100.040,97)</v>
          </cell>
        </row>
        <row r="51">
          <cell r="A51" t="str">
            <v>E.</v>
          </cell>
          <cell r="B51" t="str">
            <v>Rechnungsabgrenzungsposten</v>
          </cell>
          <cell r="J51" t="str">
            <v>10.</v>
          </cell>
          <cell r="K51" t="str">
            <v>sonstige Verbindlichkeiten</v>
          </cell>
          <cell r="M51">
            <v>609462.4</v>
          </cell>
          <cell r="O51">
            <v>581885.8</v>
          </cell>
        </row>
        <row r="52">
          <cell r="B52" t="str">
            <v> 2.</v>
          </cell>
          <cell r="C52" t="str">
            <v>andere Abgrenzungsposten</v>
          </cell>
          <cell r="E52">
            <v>43005.81</v>
          </cell>
          <cell r="G52">
            <v>94370.21</v>
          </cell>
          <cell r="K52" t="str">
            <v>-</v>
          </cell>
          <cell r="L52" t="str">
            <v>davon mit einer Restlaufzeit bis zu einem Jahr</v>
          </cell>
        </row>
        <row r="53">
          <cell r="L53" t="str">
            <v>EUR 609.462,40 (Vorjahr EUR 581.885,80)</v>
          </cell>
        </row>
        <row r="54">
          <cell r="M54">
            <v>10255514.200000001</v>
          </cell>
          <cell r="O54">
            <v>8399324.81</v>
          </cell>
        </row>
        <row r="56">
          <cell r="I56" t="str">
            <v>F.</v>
          </cell>
          <cell r="J56" t="str">
            <v>Rechnungsabgrenzungsposten</v>
          </cell>
          <cell r="M56">
            <v>3919.1</v>
          </cell>
          <cell r="O56">
            <v>844.64</v>
          </cell>
        </row>
        <row r="58">
          <cell r="E58">
            <v>71563146.34</v>
          </cell>
          <cell r="G58">
            <v>68333539.58</v>
          </cell>
          <cell r="M58">
            <v>71563146.33999999</v>
          </cell>
          <cell r="O58">
            <v>68333539.58</v>
          </cell>
        </row>
      </sheetData>
      <sheetData sheetId="16">
        <row r="16">
          <cell r="C16">
            <v>1004.5999999999999</v>
          </cell>
          <cell r="E16">
            <v>1021.3000000000001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II.1.1 Betten"/>
      <sheetName val="III.2 Mengendaten"/>
      <sheetName val="III.2.1 BT und Auslastung"/>
      <sheetName val="III.2.2 FZ und VD der KHG"/>
      <sheetName val="III.2.3 Ambulanzen"/>
      <sheetName val="III.3 Pflegesätze KHG"/>
      <sheetName val="III.2.3 Pflegesätze  Sonstige"/>
      <sheetName val="III.3 Plegesätze Ambul. 1_2Bett"/>
      <sheetName val="Eingabe Bilanz"/>
      <sheetName val="Anlage 1 Bilanz"/>
      <sheetName val="Anlage 2 GuV"/>
      <sheetName val="Anlage 3 Anlagennachweis"/>
      <sheetName val="IV. Vermögenslage"/>
      <sheetName val="IV. Eigenkapital"/>
      <sheetName val="IV. Rückstellungen"/>
      <sheetName val="V.1 Ertrags_Aufwandsentwicklung"/>
      <sheetName val="V.1.2a)Personalbestand und Aufw"/>
      <sheetName val="V.1.2 Personalaufwandgliederung"/>
      <sheetName val="Bilanz_Unterschrift"/>
      <sheetName val="Spartenrechnung extra"/>
      <sheetName val="Ausgliederung extra"/>
      <sheetName val="Rückstellungen extra"/>
      <sheetName val="III.2.1 a) Kennzahlen"/>
    </sheetNames>
    <sheetDataSet>
      <sheetData sheetId="0">
        <row r="24">
          <cell r="C24">
            <v>685</v>
          </cell>
          <cell r="E24">
            <v>685</v>
          </cell>
        </row>
      </sheetData>
      <sheetData sheetId="2">
        <row r="24">
          <cell r="C24">
            <v>235040</v>
          </cell>
          <cell r="E24">
            <v>231984</v>
          </cell>
        </row>
      </sheetData>
      <sheetData sheetId="3">
        <row r="18">
          <cell r="C18">
            <v>5415.5</v>
          </cell>
          <cell r="E18">
            <v>5144.5</v>
          </cell>
        </row>
      </sheetData>
      <sheetData sheetId="8">
        <row r="2">
          <cell r="A2" t="str">
            <v>Jahresabschluss 2003</v>
          </cell>
        </row>
        <row r="5">
          <cell r="A5" t="str">
            <v>zum 31. Dezember 2003</v>
          </cell>
        </row>
        <row r="7">
          <cell r="A7" t="str">
            <v>A k t i v a </v>
          </cell>
          <cell r="E7">
            <v>2003</v>
          </cell>
          <cell r="G7">
            <v>2002</v>
          </cell>
          <cell r="I7" t="str">
            <v>P a s s i v a</v>
          </cell>
        </row>
        <row r="8">
          <cell r="E8" t="str">
            <v>EUR</v>
          </cell>
          <cell r="G8" t="str">
            <v>EUR</v>
          </cell>
        </row>
        <row r="9">
          <cell r="A9" t="str">
            <v>B.</v>
          </cell>
          <cell r="B9" t="str">
            <v>Anlagevermögen</v>
          </cell>
          <cell r="I9" t="str">
            <v>A.</v>
          </cell>
          <cell r="J9" t="str">
            <v>Eigenkapital</v>
          </cell>
        </row>
        <row r="10">
          <cell r="A10" t="str">
            <v>I.</v>
          </cell>
          <cell r="B10" t="str">
            <v>Immaterielle Vermögensgegenstände</v>
          </cell>
          <cell r="E10">
            <v>311707.27</v>
          </cell>
          <cell r="G10">
            <v>135713.6</v>
          </cell>
          <cell r="J10" t="str">
            <v> 1.</v>
          </cell>
          <cell r="K10" t="str">
            <v>Festgesetztes Kapital</v>
          </cell>
          <cell r="M10">
            <v>1607467.93</v>
          </cell>
          <cell r="O10">
            <v>1607467.93</v>
          </cell>
        </row>
        <row r="11">
          <cell r="J11" t="str">
            <v> 3.</v>
          </cell>
          <cell r="K11" t="str">
            <v>Gewinnrücklagen</v>
          </cell>
        </row>
        <row r="12">
          <cell r="A12" t="str">
            <v>II.</v>
          </cell>
          <cell r="B12" t="str">
            <v>Sachanlagen</v>
          </cell>
        </row>
        <row r="13">
          <cell r="B13" t="str">
            <v> 1.</v>
          </cell>
          <cell r="C13" t="str">
            <v>Grundstücke mit Betriebsbauten</v>
          </cell>
          <cell r="E13">
            <v>20856122</v>
          </cell>
          <cell r="G13">
            <v>21435052.3</v>
          </cell>
          <cell r="K13" t="str">
            <v>b)</v>
          </cell>
          <cell r="L13" t="str">
            <v>zweckgebundene Gewinnrücklage</v>
          </cell>
          <cell r="M13">
            <v>1599743.32</v>
          </cell>
          <cell r="O13">
            <v>1641399.47</v>
          </cell>
        </row>
        <row r="14">
          <cell r="B14" t="str">
            <v> 2.</v>
          </cell>
          <cell r="C14" t="str">
            <v>Grundstücke mit Wohnbauten</v>
          </cell>
          <cell r="E14">
            <v>600537.87</v>
          </cell>
          <cell r="G14">
            <v>640949.75</v>
          </cell>
          <cell r="K14" t="str">
            <v>c)</v>
          </cell>
          <cell r="L14" t="str">
            <v>freie Gewinnrücklage</v>
          </cell>
          <cell r="M14">
            <v>493996.96</v>
          </cell>
          <cell r="O14">
            <v>493996.96</v>
          </cell>
        </row>
        <row r="15">
          <cell r="B15" t="str">
            <v> 3.</v>
          </cell>
          <cell r="C15" t="str">
            <v>Grundstücke ohne Bauten</v>
          </cell>
          <cell r="E15">
            <v>205380.01</v>
          </cell>
          <cell r="G15">
            <v>205380.01</v>
          </cell>
        </row>
        <row r="16">
          <cell r="B16" t="str">
            <v> 4.</v>
          </cell>
          <cell r="C16" t="str">
            <v>Technische Anlagen</v>
          </cell>
          <cell r="E16">
            <v>3584169.72</v>
          </cell>
          <cell r="G16">
            <v>4125789.99</v>
          </cell>
        </row>
        <row r="17">
          <cell r="B17" t="str">
            <v> 5.</v>
          </cell>
          <cell r="C17" t="str">
            <v>Einrichtungen und Ausstattungen</v>
          </cell>
          <cell r="E17">
            <v>2901707.14</v>
          </cell>
          <cell r="G17">
            <v>2702557.36</v>
          </cell>
          <cell r="J17" t="str">
            <v> 5.</v>
          </cell>
          <cell r="K17" t="str">
            <v>Bilanzgewinn</v>
          </cell>
          <cell r="M17">
            <v>271883.69</v>
          </cell>
          <cell r="O17">
            <v>28366.7</v>
          </cell>
        </row>
        <row r="18">
          <cell r="B18" t="str">
            <v> 6.</v>
          </cell>
          <cell r="C18" t="str">
            <v>geleistete Anzahlungen und Anlagen im Bau</v>
          </cell>
          <cell r="E18">
            <v>641127.17</v>
          </cell>
          <cell r="G18">
            <v>130936.02</v>
          </cell>
          <cell r="M18">
            <v>3973091.9</v>
          </cell>
          <cell r="O18">
            <v>3771231.06</v>
          </cell>
        </row>
        <row r="19">
          <cell r="E19">
            <v>28789043.910000004</v>
          </cell>
          <cell r="G19">
            <v>29240665.430000003</v>
          </cell>
        </row>
        <row r="20">
          <cell r="I20" t="str">
            <v>B.</v>
          </cell>
          <cell r="J20" t="str">
            <v>Sonderposten aus Zuwendungen zur Finanzierung</v>
          </cell>
        </row>
        <row r="21">
          <cell r="E21">
            <v>29100751.180000003</v>
          </cell>
          <cell r="G21">
            <v>29376379.030000005</v>
          </cell>
          <cell r="J21" t="str">
            <v> des Sachanlagevermögens</v>
          </cell>
        </row>
        <row r="22">
          <cell r="J22" t="str">
            <v> 1.</v>
          </cell>
          <cell r="K22" t="str">
            <v>Sonderposten aus Fördermitteln nach dem KHG</v>
          </cell>
          <cell r="M22">
            <v>7015695.98</v>
          </cell>
          <cell r="O22">
            <v>7143506.2</v>
          </cell>
        </row>
        <row r="23">
          <cell r="A23" t="str">
            <v>C.</v>
          </cell>
          <cell r="B23" t="str">
            <v>Umlaufvermögen</v>
          </cell>
          <cell r="J23" t="str">
            <v> 2.</v>
          </cell>
          <cell r="K23" t="str">
            <v>Sonderposten aus Zuweisungen und Zuschüssen d. ö. H.</v>
          </cell>
          <cell r="M23">
            <v>20190049.95</v>
          </cell>
          <cell r="O23">
            <v>20420656.65</v>
          </cell>
        </row>
        <row r="24">
          <cell r="A24" t="str">
            <v>I.</v>
          </cell>
          <cell r="B24" t="str">
            <v>Vorräte</v>
          </cell>
        </row>
        <row r="25">
          <cell r="B25" t="str">
            <v> 1.</v>
          </cell>
          <cell r="C25" t="str">
            <v>Roh-, Hilfs- und Betriebsstoffe</v>
          </cell>
          <cell r="E25">
            <v>485758.63</v>
          </cell>
          <cell r="G25">
            <v>444295.53</v>
          </cell>
          <cell r="M25">
            <v>27205745.93</v>
          </cell>
          <cell r="O25">
            <v>27564162.849999998</v>
          </cell>
        </row>
        <row r="27">
          <cell r="I27" t="str">
            <v>C.</v>
          </cell>
          <cell r="J27" t="str">
            <v>Rückstellungen</v>
          </cell>
        </row>
        <row r="28">
          <cell r="E28">
            <v>485758.63</v>
          </cell>
          <cell r="G28">
            <v>444295.53</v>
          </cell>
          <cell r="J28" t="str">
            <v> 1.</v>
          </cell>
          <cell r="K28" t="str">
            <v>Pensionsrückstellungen</v>
          </cell>
          <cell r="M28">
            <v>20217</v>
          </cell>
          <cell r="O28">
            <v>43810</v>
          </cell>
        </row>
        <row r="30">
          <cell r="A30" t="str">
            <v>II.</v>
          </cell>
          <cell r="B30" t="str">
            <v>Forderungen und sonstige Vermögensgegenstände</v>
          </cell>
          <cell r="J30" t="str">
            <v> 3.</v>
          </cell>
          <cell r="K30" t="str">
            <v>Sonstige Rückstellungen</v>
          </cell>
          <cell r="M30">
            <v>8321349.36</v>
          </cell>
          <cell r="O30">
            <v>9493375.31</v>
          </cell>
        </row>
        <row r="31">
          <cell r="B31" t="str">
            <v> 1.</v>
          </cell>
          <cell r="C31" t="str">
            <v>Forderungen aus Lieferungen und Leistungen</v>
          </cell>
          <cell r="E31">
            <v>16409612.24</v>
          </cell>
          <cell r="G31">
            <v>14717120.07</v>
          </cell>
          <cell r="M31">
            <v>8341566.36</v>
          </cell>
          <cell r="O31">
            <v>9537185.31</v>
          </cell>
        </row>
        <row r="32">
          <cell r="C32" t="str">
            <v>-</v>
          </cell>
          <cell r="D32" t="str">
            <v>davon mit einer Restlaufzeit von mehr als einem Jahr</v>
          </cell>
        </row>
        <row r="33">
          <cell r="D33" t="str">
            <v>EUR 7.572.405,98 (Vorjahr EUR 4.047.433,91)</v>
          </cell>
          <cell r="I33" t="str">
            <v>D.</v>
          </cell>
          <cell r="J33" t="str">
            <v>Verbindlichkeiten</v>
          </cell>
        </row>
        <row r="34">
          <cell r="B34" t="str">
            <v> 2.</v>
          </cell>
          <cell r="C34" t="str">
            <v>Forderungen an Gesellschafter bzw. Krankenhausträger</v>
          </cell>
          <cell r="E34">
            <v>2249581.32</v>
          </cell>
          <cell r="G34">
            <v>1363667.64</v>
          </cell>
        </row>
        <row r="35">
          <cell r="C35" t="str">
            <v>-</v>
          </cell>
          <cell r="D35" t="str">
            <v>davon mit einer Restlaufzeit von mehr als einem Jahr</v>
          </cell>
        </row>
        <row r="36">
          <cell r="D36" t="str">
            <v>EUR 0,00 (Vorjahr EUR 0,00)</v>
          </cell>
        </row>
        <row r="37">
          <cell r="B37" t="str">
            <v> 3.</v>
          </cell>
          <cell r="C37" t="str">
            <v>Forderungen nach dem Krankenhausfinanzierungsrecht</v>
          </cell>
          <cell r="E37">
            <v>3486778.14</v>
          </cell>
          <cell r="G37">
            <v>31770.14</v>
          </cell>
          <cell r="J37" t="str">
            <v> 3.</v>
          </cell>
          <cell r="K37" t="str">
            <v>Verbindlichkeiten aus Lieferungen und Leistungen</v>
          </cell>
          <cell r="M37">
            <v>1742174.3</v>
          </cell>
          <cell r="O37">
            <v>1780574.4</v>
          </cell>
        </row>
        <row r="38">
          <cell r="C38" t="str">
            <v>-</v>
          </cell>
          <cell r="D38" t="str">
            <v>davon nach der BPflV</v>
          </cell>
          <cell r="K38" t="str">
            <v>-</v>
          </cell>
          <cell r="L38" t="str">
            <v>davon mit einer Restlaufzeit bis zu einem Jahr</v>
          </cell>
        </row>
        <row r="39">
          <cell r="D39" t="str">
            <v>EUR 130.008,00 (Vorjahr EUR 0,00)</v>
          </cell>
          <cell r="L39" t="str">
            <v>EUR 1.742.174,30 (Vorjahr EUR 1.780.574,40)</v>
          </cell>
        </row>
        <row r="40">
          <cell r="C40" t="str">
            <v>-</v>
          </cell>
          <cell r="D40" t="str">
            <v>davon mit einer Restlaufzeit von mehr als einem Jahr</v>
          </cell>
          <cell r="J40" t="str">
            <v> 5.</v>
          </cell>
          <cell r="K40" t="str">
            <v>Verbindlichkeiten gegenüber dem Krankenhausträger</v>
          </cell>
          <cell r="M40">
            <v>5821676.83</v>
          </cell>
          <cell r="O40">
            <v>1226263.18</v>
          </cell>
        </row>
        <row r="41">
          <cell r="D41" t="str">
            <v>EUR 1.980.000,00 (Vorjahr EUR 0,00)</v>
          </cell>
          <cell r="K41" t="str">
            <v>-</v>
          </cell>
          <cell r="L41" t="str">
            <v>davon mit einer Restlaufzeit bis zu einem Jahr</v>
          </cell>
        </row>
        <row r="42">
          <cell r="B42" t="str">
            <v> 6.</v>
          </cell>
          <cell r="C42" t="str">
            <v>Sonstige Vermögensgegenstände</v>
          </cell>
          <cell r="E42">
            <v>538150.97</v>
          </cell>
          <cell r="G42">
            <v>1268435.23</v>
          </cell>
          <cell r="L42" t="str">
            <v>EUR 5.821.676,83 (Vorjahr EUR 1.226.263,18)</v>
          </cell>
        </row>
        <row r="43">
          <cell r="C43" t="str">
            <v>-</v>
          </cell>
          <cell r="D43" t="str">
            <v>davon mit einer Restlaufzeit von mehr als einem Jahr</v>
          </cell>
          <cell r="J43" t="str">
            <v> 6.</v>
          </cell>
          <cell r="K43" t="str">
            <v>Verbindlichkeiten nach dem Krankenhausfinanzierungsgesetz</v>
          </cell>
          <cell r="M43">
            <v>3969727.48</v>
          </cell>
          <cell r="O43">
            <v>986970.83</v>
          </cell>
        </row>
        <row r="44">
          <cell r="D44" t="str">
            <v>EUR 0,00 (Vorjahr EUR 0,00)</v>
          </cell>
          <cell r="K44" t="str">
            <v>-</v>
          </cell>
          <cell r="L44" t="str">
            <v>davon nach der BPflV</v>
          </cell>
        </row>
        <row r="45">
          <cell r="E45">
            <v>22684122.669999998</v>
          </cell>
          <cell r="G45">
            <v>17380993.080000002</v>
          </cell>
          <cell r="L45" t="str">
            <v>EUR 113.683,51 (Vorjahr EUR 165.142,51)</v>
          </cell>
        </row>
        <row r="46">
          <cell r="K46" t="str">
            <v>-</v>
          </cell>
          <cell r="L46" t="str">
            <v>davon mit einer Restlaufzeit bis zu einem Jahr</v>
          </cell>
        </row>
        <row r="47">
          <cell r="A47" t="str">
            <v>IV.</v>
          </cell>
          <cell r="B47" t="str">
            <v>Kassenbestand, Guthaben bei Kreditinstituten</v>
          </cell>
          <cell r="E47">
            <v>429032.31</v>
          </cell>
          <cell r="G47">
            <v>149956.97</v>
          </cell>
          <cell r="L47" t="str">
            <v>EUR 1.989.727,48 (Vorjahr EUR 986.970,83)</v>
          </cell>
        </row>
        <row r="48">
          <cell r="J48" t="str">
            <v> 7.</v>
          </cell>
          <cell r="K48" t="str">
            <v>Verbindlichkeiten aus sonstigen Zuwendungen</v>
          </cell>
          <cell r="M48">
            <v>397260.57</v>
          </cell>
          <cell r="O48">
            <v>1102823.52</v>
          </cell>
        </row>
        <row r="49">
          <cell r="E49">
            <v>23598913.609999996</v>
          </cell>
          <cell r="G49">
            <v>17975245.580000002</v>
          </cell>
          <cell r="K49" t="str">
            <v>-</v>
          </cell>
          <cell r="L49" t="str">
            <v>davon mit einer Restlaufzeit bis zu einem Jahr</v>
          </cell>
        </row>
        <row r="50">
          <cell r="L50" t="str">
            <v>EUR 397.260,57 (Vorjahr EUR 1.102.823,52)</v>
          </cell>
        </row>
        <row r="51">
          <cell r="A51" t="str">
            <v>E.</v>
          </cell>
          <cell r="B51" t="str">
            <v>Rechnungsabgrenzungsposten</v>
          </cell>
          <cell r="J51" t="str">
            <v>10.</v>
          </cell>
          <cell r="K51" t="str">
            <v>sonstige Verbindlichkeiten</v>
          </cell>
          <cell r="M51">
            <v>1278470.46</v>
          </cell>
          <cell r="O51">
            <v>1424875.34</v>
          </cell>
        </row>
        <row r="52">
          <cell r="B52" t="str">
            <v> 2.</v>
          </cell>
          <cell r="C52" t="str">
            <v>andere Abgrenzungsposten</v>
          </cell>
          <cell r="E52">
            <v>37440.15</v>
          </cell>
          <cell r="G52">
            <v>55069.59</v>
          </cell>
          <cell r="K52" t="str">
            <v>-</v>
          </cell>
          <cell r="L52" t="str">
            <v>davon mit einer Restlaufzeit bis zu einem Jahr</v>
          </cell>
        </row>
        <row r="53">
          <cell r="L53" t="str">
            <v>EUR 1.197.939,40 (Vorjahr EUR 1.353.890,37)</v>
          </cell>
        </row>
        <row r="54">
          <cell r="M54">
            <v>13209309.64</v>
          </cell>
          <cell r="O54">
            <v>6521507.27</v>
          </cell>
        </row>
        <row r="56">
          <cell r="I56" t="str">
            <v>F.</v>
          </cell>
          <cell r="J56" t="str">
            <v>Rechnungsabgrenzungsposten</v>
          </cell>
          <cell r="M56">
            <v>7391.11</v>
          </cell>
          <cell r="O56">
            <v>12607.71</v>
          </cell>
        </row>
        <row r="58">
          <cell r="E58">
            <v>52737104.94</v>
          </cell>
          <cell r="G58">
            <v>47406694.20000001</v>
          </cell>
          <cell r="M58">
            <v>52737104.94</v>
          </cell>
          <cell r="O58">
            <v>47406694.199999996</v>
          </cell>
        </row>
      </sheetData>
      <sheetData sheetId="9">
        <row r="1">
          <cell r="A1" t="str">
            <v>Rheinische Kliniken Düren</v>
          </cell>
        </row>
        <row r="2">
          <cell r="A2" t="str">
            <v>Jahresabschluss 2003</v>
          </cell>
        </row>
        <row r="7">
          <cell r="E7">
            <v>2003</v>
          </cell>
          <cell r="G7">
            <v>2002</v>
          </cell>
        </row>
      </sheetData>
      <sheetData sheetId="16">
        <row r="16">
          <cell r="C16">
            <v>787.9599999999998</v>
          </cell>
          <cell r="E16">
            <v>803.38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II.1.1 Betten"/>
      <sheetName val="III.2 Mengendaten"/>
      <sheetName val="III.2.1 BT und Auslastung"/>
      <sheetName val="III.2.2 FZ und VD der KHG"/>
      <sheetName val="III.2.3 Ambulanzen"/>
      <sheetName val="III.3 Pflegesätze KHG"/>
      <sheetName val="III.2.3 Pflegesätze  Sonstige"/>
      <sheetName val="III.3 Plegesätze Ambul. 1_2Bett"/>
      <sheetName val="Eingabe Bilanz"/>
      <sheetName val="Anlage 1 Bilanz"/>
      <sheetName val="Anlage 2 GuV"/>
      <sheetName val="Anlage 3 Anlagennachweis"/>
      <sheetName val="IV. Vermögenslage"/>
      <sheetName val="IV. Eigenkapital"/>
      <sheetName val="IV. Rückstellungen"/>
      <sheetName val="V.1 Ertrags_Aufwandsentwicklung"/>
      <sheetName val="V.1.2a)Personalbestand und Aufw"/>
      <sheetName val="V.1.2 Personalaufwandgliederung"/>
      <sheetName val="Bilanz_Unterschrift"/>
      <sheetName val="Spartenrechnung extra"/>
      <sheetName val="Ausgliederung extra"/>
      <sheetName val="Rückstellungen extra"/>
      <sheetName val="III.2.1 a) Kennzahlen"/>
    </sheetNames>
    <sheetDataSet>
      <sheetData sheetId="0">
        <row r="24">
          <cell r="C24">
            <v>678</v>
          </cell>
          <cell r="E24">
            <v>678</v>
          </cell>
        </row>
      </sheetData>
      <sheetData sheetId="2">
        <row r="24">
          <cell r="C24">
            <v>213439</v>
          </cell>
          <cell r="E24">
            <v>223406</v>
          </cell>
        </row>
      </sheetData>
      <sheetData sheetId="3">
        <row r="18">
          <cell r="C18">
            <v>5634</v>
          </cell>
          <cell r="E18">
            <v>5334</v>
          </cell>
        </row>
      </sheetData>
      <sheetData sheetId="8">
        <row r="1">
          <cell r="A1" t="str">
            <v>Rheinische Kliniken Düsseldorf</v>
          </cell>
        </row>
        <row r="2">
          <cell r="A2" t="str">
            <v>Jahresabschluss 2003</v>
          </cell>
        </row>
        <row r="5">
          <cell r="A5" t="str">
            <v>zum 31. Dezember 2003</v>
          </cell>
        </row>
        <row r="7">
          <cell r="E7">
            <v>2003</v>
          </cell>
          <cell r="G7">
            <v>2002</v>
          </cell>
        </row>
        <row r="9">
          <cell r="A9" t="str">
            <v>B.</v>
          </cell>
          <cell r="B9" t="str">
            <v>Anlagevermögen</v>
          </cell>
          <cell r="I9" t="str">
            <v>A.</v>
          </cell>
          <cell r="J9" t="str">
            <v>Eigenkapital</v>
          </cell>
        </row>
        <row r="10">
          <cell r="A10" t="str">
            <v>I.</v>
          </cell>
          <cell r="B10" t="str">
            <v>Immaterielle Vermögensgegenstände</v>
          </cell>
          <cell r="E10">
            <v>100550</v>
          </cell>
          <cell r="G10">
            <v>119744</v>
          </cell>
          <cell r="J10" t="str">
            <v> 1.</v>
          </cell>
          <cell r="K10" t="str">
            <v>Festgesetztes Kapital</v>
          </cell>
          <cell r="M10">
            <v>1303402.34</v>
          </cell>
          <cell r="O10">
            <v>1303402.34</v>
          </cell>
        </row>
        <row r="11">
          <cell r="J11" t="str">
            <v> 3.</v>
          </cell>
          <cell r="K11" t="str">
            <v>Gewinnrücklagen</v>
          </cell>
        </row>
        <row r="12">
          <cell r="A12" t="str">
            <v>II.</v>
          </cell>
          <cell r="B12" t="str">
            <v>Sachanlagen</v>
          </cell>
        </row>
        <row r="13">
          <cell r="B13" t="str">
            <v> 1.</v>
          </cell>
          <cell r="C13" t="str">
            <v>Grundstücke mit Betriebsbauten</v>
          </cell>
          <cell r="E13">
            <v>20015380.77</v>
          </cell>
          <cell r="G13">
            <v>20703902.77</v>
          </cell>
          <cell r="K13" t="str">
            <v>b)</v>
          </cell>
          <cell r="L13" t="str">
            <v>zweckgebundene Gewinnrücklage</v>
          </cell>
          <cell r="M13">
            <v>399303.24</v>
          </cell>
          <cell r="O13">
            <v>399303.24</v>
          </cell>
        </row>
        <row r="14">
          <cell r="B14" t="str">
            <v> 2.</v>
          </cell>
          <cell r="C14" t="str">
            <v>Grundstücke mit Wohnbauten</v>
          </cell>
          <cell r="E14">
            <v>1458359</v>
          </cell>
          <cell r="G14">
            <v>1534040</v>
          </cell>
          <cell r="K14" t="str">
            <v>c)</v>
          </cell>
          <cell r="L14" t="str">
            <v>freie Gewinnrücklage</v>
          </cell>
          <cell r="M14">
            <v>1248771.02</v>
          </cell>
          <cell r="O14">
            <v>1252973.02</v>
          </cell>
        </row>
        <row r="16">
          <cell r="B16" t="str">
            <v> 4.</v>
          </cell>
          <cell r="C16" t="str">
            <v>Technische Anlagen</v>
          </cell>
          <cell r="E16">
            <v>6405612</v>
          </cell>
          <cell r="G16">
            <v>6671245</v>
          </cell>
        </row>
        <row r="17">
          <cell r="B17" t="str">
            <v> 5.</v>
          </cell>
          <cell r="C17" t="str">
            <v>Einrichtungen und Ausstattungen</v>
          </cell>
          <cell r="E17">
            <v>2207710</v>
          </cell>
          <cell r="G17">
            <v>2567888</v>
          </cell>
          <cell r="J17" t="str">
            <v> 5.</v>
          </cell>
          <cell r="K17" t="str">
            <v>Bilanzgewinn</v>
          </cell>
          <cell r="M17">
            <v>491168.8</v>
          </cell>
          <cell r="O17">
            <v>444031</v>
          </cell>
        </row>
        <row r="18">
          <cell r="B18" t="str">
            <v> 6.</v>
          </cell>
          <cell r="C18" t="str">
            <v>geleistete Anzahlungen und Anlagen im Bau</v>
          </cell>
          <cell r="E18">
            <v>34764.88</v>
          </cell>
          <cell r="G18">
            <v>33785.42</v>
          </cell>
          <cell r="M18">
            <v>3442645.4</v>
          </cell>
          <cell r="O18">
            <v>3399709.6</v>
          </cell>
        </row>
        <row r="19">
          <cell r="E19">
            <v>30121826.65</v>
          </cell>
          <cell r="G19">
            <v>31510861.19</v>
          </cell>
        </row>
        <row r="20">
          <cell r="I20" t="str">
            <v>B.</v>
          </cell>
          <cell r="J20" t="str">
            <v>Sonderposten aus Zuwendungen zur Finanzierung</v>
          </cell>
        </row>
        <row r="21">
          <cell r="A21" t="str">
            <v>III. </v>
          </cell>
          <cell r="B21" t="str">
            <v>Finanzanlagen</v>
          </cell>
          <cell r="J21" t="str">
            <v> des Sachanlagevermögens</v>
          </cell>
        </row>
        <row r="22">
          <cell r="B22" t="str">
            <v>5.</v>
          </cell>
          <cell r="C22" t="str">
            <v>Wertpapiere des Anlagevermögens</v>
          </cell>
          <cell r="E22">
            <v>8691.96</v>
          </cell>
          <cell r="G22">
            <v>8691.96</v>
          </cell>
          <cell r="J22" t="str">
            <v> 1.</v>
          </cell>
          <cell r="K22" t="str">
            <v>Sonderposten aus Fördermitteln nach dem KHG</v>
          </cell>
          <cell r="M22">
            <v>18508224.99</v>
          </cell>
          <cell r="O22">
            <v>19227499.99</v>
          </cell>
        </row>
        <row r="23">
          <cell r="J23" t="str">
            <v> 2.</v>
          </cell>
          <cell r="K23" t="str">
            <v>Sonderposten aus Zuweisungen und Zuschüssen d. ö. H.</v>
          </cell>
          <cell r="M23">
            <v>10539963.42</v>
          </cell>
          <cell r="O23">
            <v>11114927.96</v>
          </cell>
        </row>
        <row r="24">
          <cell r="E24">
            <v>30231068.61</v>
          </cell>
          <cell r="G24">
            <v>31639297.150000002</v>
          </cell>
          <cell r="J24" t="str">
            <v> 3.</v>
          </cell>
          <cell r="K24" t="str">
            <v>Sonderposten aus Zuwendungen Dritter</v>
          </cell>
          <cell r="M24">
            <v>277340</v>
          </cell>
          <cell r="O24">
            <v>382981</v>
          </cell>
        </row>
        <row r="25">
          <cell r="M25">
            <v>29325528.409999996</v>
          </cell>
          <cell r="O25">
            <v>30725408.95</v>
          </cell>
        </row>
        <row r="26">
          <cell r="A26" t="str">
            <v>C.</v>
          </cell>
          <cell r="B26" t="str">
            <v>Umlaufvermögen</v>
          </cell>
        </row>
        <row r="27">
          <cell r="A27" t="str">
            <v>I.</v>
          </cell>
          <cell r="B27" t="str">
            <v>Vorräte</v>
          </cell>
          <cell r="I27" t="str">
            <v>C.</v>
          </cell>
          <cell r="J27" t="str">
            <v>Rückstellungen</v>
          </cell>
        </row>
        <row r="28">
          <cell r="B28" t="str">
            <v> 1.</v>
          </cell>
          <cell r="C28" t="str">
            <v>Roh-, Hilfs- und Betriebsstoffe</v>
          </cell>
          <cell r="E28">
            <v>199054.81</v>
          </cell>
          <cell r="G28">
            <v>207937.39</v>
          </cell>
          <cell r="J28" t="str">
            <v> 1.</v>
          </cell>
          <cell r="K28" t="str">
            <v>Pensionsrückstellungen</v>
          </cell>
          <cell r="M28">
            <v>0</v>
          </cell>
          <cell r="O28">
            <v>72541</v>
          </cell>
        </row>
        <row r="30">
          <cell r="J30" t="str">
            <v> 3.</v>
          </cell>
          <cell r="K30" t="str">
            <v>Sonstige Rückstellungen</v>
          </cell>
          <cell r="M30">
            <v>9933712</v>
          </cell>
          <cell r="O30">
            <v>10427089.89</v>
          </cell>
        </row>
        <row r="31">
          <cell r="E31">
            <v>199054.81</v>
          </cell>
          <cell r="G31">
            <v>207937.39</v>
          </cell>
          <cell r="M31">
            <v>9933712</v>
          </cell>
          <cell r="O31">
            <v>10499630.89</v>
          </cell>
        </row>
        <row r="33">
          <cell r="A33" t="str">
            <v>II.</v>
          </cell>
          <cell r="B33" t="str">
            <v>Forderungen und sonstige Vermögensgegenstände</v>
          </cell>
          <cell r="I33" t="str">
            <v>D.</v>
          </cell>
          <cell r="J33" t="str">
            <v>Verbindlichkeiten</v>
          </cell>
        </row>
        <row r="34">
          <cell r="B34" t="str">
            <v> 1.</v>
          </cell>
          <cell r="C34" t="str">
            <v>Forderungen aus Lieferungen und Leistungen</v>
          </cell>
          <cell r="E34">
            <v>9841136.75</v>
          </cell>
          <cell r="G34">
            <v>9505100.38</v>
          </cell>
        </row>
        <row r="35">
          <cell r="C35" t="str">
            <v>-</v>
          </cell>
          <cell r="D35" t="str">
            <v>davon mit einer Restlaufzeit von mehr als einem Jahr</v>
          </cell>
        </row>
        <row r="36">
          <cell r="D36" t="str">
            <v>EUR 0,00 (Vorjahr EUR 0,00)</v>
          </cell>
        </row>
        <row r="37">
          <cell r="B37" t="str">
            <v> 2.</v>
          </cell>
          <cell r="C37" t="str">
            <v>Forderungen an Gesellschafter bzw. Krankenhausträger</v>
          </cell>
          <cell r="E37">
            <v>6236065.56</v>
          </cell>
          <cell r="G37">
            <v>5606818.52</v>
          </cell>
          <cell r="J37" t="str">
            <v> 3.</v>
          </cell>
          <cell r="K37" t="str">
            <v>Verbindlichkeiten aus Lieferungen und Leistungen</v>
          </cell>
          <cell r="M37">
            <v>941479.44</v>
          </cell>
          <cell r="O37">
            <v>1388633.24</v>
          </cell>
        </row>
        <row r="38">
          <cell r="C38" t="str">
            <v>-</v>
          </cell>
          <cell r="D38" t="str">
            <v>davon mit einer Restlaufzeit von mehr als einem Jahr</v>
          </cell>
          <cell r="K38" t="str">
            <v>-</v>
          </cell>
          <cell r="L38" t="str">
            <v>davon mit einer Restlaufzeit bis zu einem Jahr</v>
          </cell>
        </row>
        <row r="39">
          <cell r="D39" t="str">
            <v>EUR 0,00 (Vorjahr EUR 0,00)</v>
          </cell>
          <cell r="L39" t="str">
            <v>EUR 941.479,44 (Vorjahr EUR 1.388.633,24)</v>
          </cell>
        </row>
        <row r="40">
          <cell r="B40" t="str">
            <v> 3.</v>
          </cell>
          <cell r="C40" t="str">
            <v>Forderungen nach dem Krankenhausfinanzierungsrecht</v>
          </cell>
          <cell r="E40">
            <v>3012857.17</v>
          </cell>
          <cell r="G40">
            <v>762233.06</v>
          </cell>
          <cell r="J40" t="str">
            <v> 5.</v>
          </cell>
          <cell r="K40" t="str">
            <v>Verbindlichkeiten gegenüber dem Krankenhausträger</v>
          </cell>
          <cell r="M40">
            <v>1273568.57</v>
          </cell>
          <cell r="O40">
            <v>394727.28</v>
          </cell>
        </row>
        <row r="41">
          <cell r="C41" t="str">
            <v>-</v>
          </cell>
          <cell r="D41" t="str">
            <v>davon nach der BPflV</v>
          </cell>
          <cell r="K41" t="str">
            <v>-</v>
          </cell>
          <cell r="L41" t="str">
            <v>davon mit einer Restlaufzeit bis zu einem Jahr</v>
          </cell>
        </row>
        <row r="42">
          <cell r="D42" t="str">
            <v>EUR 209.779,00 (Vorjahr EUR 243.191,09)</v>
          </cell>
          <cell r="L42" t="str">
            <v>EUR 1.273568,57 (Vorjahr EUR 394.727,28)</v>
          </cell>
        </row>
        <row r="43">
          <cell r="C43" t="str">
            <v>-</v>
          </cell>
          <cell r="D43" t="str">
            <v>davon mit einer Restlaufzeit von mehr als einem Jahr</v>
          </cell>
          <cell r="J43" t="str">
            <v> 6.</v>
          </cell>
          <cell r="K43" t="str">
            <v>Verbindlichkeiten nach dem Krankenhausfinanzierungsgesetz</v>
          </cell>
          <cell r="M43">
            <v>4486841.11</v>
          </cell>
          <cell r="O43">
            <v>2288619.09</v>
          </cell>
        </row>
        <row r="44">
          <cell r="D44" t="str">
            <v>EUR 1.673.000,00 (Vorjahr EUR 0,00)</v>
          </cell>
          <cell r="K44" t="str">
            <v>-</v>
          </cell>
          <cell r="L44" t="str">
            <v>davon nach der BPflV</v>
          </cell>
        </row>
        <row r="45">
          <cell r="B45" t="str">
            <v> 6.</v>
          </cell>
          <cell r="C45" t="str">
            <v>Sonstige Vermögensgegenstände</v>
          </cell>
          <cell r="E45">
            <v>695452.74</v>
          </cell>
          <cell r="G45">
            <v>459211.7</v>
          </cell>
          <cell r="L45" t="str">
            <v>EUR 1.390.833,00 (Vorjahr EUR 1.390.833,00)</v>
          </cell>
        </row>
        <row r="46">
          <cell r="C46" t="str">
            <v>-</v>
          </cell>
          <cell r="D46" t="str">
            <v>davon mit einer Restlaufzeit von mehr als einem Jahr</v>
          </cell>
          <cell r="K46" t="str">
            <v>-</v>
          </cell>
          <cell r="L46" t="str">
            <v>davon mit einer Restlaufzeit bis zu einem Jahr</v>
          </cell>
        </row>
        <row r="47">
          <cell r="D47" t="str">
            <v>EUR 0,00 (Vorjahr EUR 0,00)</v>
          </cell>
          <cell r="L47" t="str">
            <v>EUR 4.486.841,11 (Vorjahr EUR 2.288.619,09)</v>
          </cell>
        </row>
        <row r="48">
          <cell r="E48">
            <v>19785512.219999995</v>
          </cell>
          <cell r="G48">
            <v>16333363.66</v>
          </cell>
          <cell r="J48" t="str">
            <v> 7.</v>
          </cell>
          <cell r="K48" t="str">
            <v>Verbindlichkeiten aus sonstigen Zuwendungen</v>
          </cell>
          <cell r="M48">
            <v>831279.51</v>
          </cell>
          <cell r="O48">
            <v>816379.33</v>
          </cell>
        </row>
        <row r="49">
          <cell r="K49" t="str">
            <v>-</v>
          </cell>
          <cell r="L49" t="str">
            <v>davon mit einer Restlaufzeit bis zu einem Jahr</v>
          </cell>
        </row>
        <row r="50">
          <cell r="A50" t="str">
            <v>IV.</v>
          </cell>
          <cell r="B50" t="str">
            <v>Kassenbestand, Guthaben bei Kreditinstituten</v>
          </cell>
          <cell r="E50">
            <v>439475.35</v>
          </cell>
          <cell r="G50">
            <v>1538590.05</v>
          </cell>
          <cell r="L50" t="str">
            <v>EUR 831.279,51 (Vorjahr EUR 816.379,33)</v>
          </cell>
        </row>
        <row r="51">
          <cell r="J51" t="str">
            <v>10.</v>
          </cell>
          <cell r="K51" t="str">
            <v>sonstige Verbindlichkeiten</v>
          </cell>
          <cell r="M51">
            <v>448392.44</v>
          </cell>
          <cell r="O51">
            <v>239717.23</v>
          </cell>
        </row>
        <row r="52">
          <cell r="E52">
            <v>20424042.379999995</v>
          </cell>
          <cell r="G52">
            <v>18079891.1</v>
          </cell>
          <cell r="K52" t="str">
            <v>-</v>
          </cell>
          <cell r="L52" t="str">
            <v>davon mit einer Restlaufzeit bis zu einem Jahr</v>
          </cell>
        </row>
        <row r="53">
          <cell r="L53" t="str">
            <v>EUR 448.392,44 (Vorjahr EUR 239.717,23)</v>
          </cell>
        </row>
        <row r="54">
          <cell r="A54" t="str">
            <v>E.</v>
          </cell>
          <cell r="B54" t="str">
            <v>Rechnungsabgrenzungsposten</v>
          </cell>
          <cell r="M54">
            <v>7981561.07</v>
          </cell>
          <cell r="O54">
            <v>5128076.17</v>
          </cell>
        </row>
        <row r="55">
          <cell r="B55" t="str">
            <v> 2.</v>
          </cell>
          <cell r="C55" t="str">
            <v>andere Abgrenzungsposten</v>
          </cell>
          <cell r="E55">
            <v>28335.89</v>
          </cell>
          <cell r="G55">
            <v>33637.36</v>
          </cell>
        </row>
        <row r="58">
          <cell r="E58">
            <v>50683446.879999995</v>
          </cell>
          <cell r="G58">
            <v>49752825.61</v>
          </cell>
          <cell r="M58">
            <v>50683446.879999995</v>
          </cell>
          <cell r="O58">
            <v>49752825.61</v>
          </cell>
        </row>
      </sheetData>
      <sheetData sheetId="16">
        <row r="16">
          <cell r="C16">
            <v>765.9400000000002</v>
          </cell>
          <cell r="E16">
            <v>776.4300000000001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II.1.1 Betten"/>
      <sheetName val="III.2 Mengendaten"/>
      <sheetName val="III.2.1 BT und Auslastung"/>
      <sheetName val="III.2.2 FZ und VD der KHG"/>
      <sheetName val="III.2.3 Ambulanzen"/>
      <sheetName val="III.3 Pflegesätze KHG"/>
      <sheetName val="III.2.3 Pflegesätze  Sonstige"/>
      <sheetName val="III.3 Plegesätze Ambul. 1_2Bett"/>
      <sheetName val="Eingabe Bilanz"/>
      <sheetName val="Anlage 1 Bilanz"/>
      <sheetName val="Anlage 2 GuV"/>
      <sheetName val="Anlage 3 Anlagennachweis"/>
      <sheetName val="IV. Vermögenslage"/>
      <sheetName val="IV. Eigenkapital"/>
      <sheetName val="IV. Rückstellungen"/>
      <sheetName val="V.1 Ertrags_Aufwandsentwicklung"/>
      <sheetName val="V.1.2a)Personalbestand und Aufw"/>
      <sheetName val="V.1.2 Personalaufwandgliederung"/>
      <sheetName val="Bilanz_Unterschrift"/>
      <sheetName val="Spartenrechnung extra"/>
      <sheetName val="Ausgliederung extra"/>
      <sheetName val="Rückstellungen extra"/>
      <sheetName val="III.2.1 a) Kennzahlen"/>
    </sheetNames>
    <sheetDataSet>
      <sheetData sheetId="0">
        <row r="24">
          <cell r="C24">
            <v>264</v>
          </cell>
          <cell r="E24">
            <v>264</v>
          </cell>
        </row>
      </sheetData>
      <sheetData sheetId="2">
        <row r="24">
          <cell r="C24">
            <v>80931</v>
          </cell>
          <cell r="E24">
            <v>78405</v>
          </cell>
        </row>
      </sheetData>
      <sheetData sheetId="3">
        <row r="18">
          <cell r="C18">
            <v>2494</v>
          </cell>
          <cell r="E18">
            <v>2361</v>
          </cell>
        </row>
      </sheetData>
      <sheetData sheetId="8">
        <row r="1">
          <cell r="A1" t="str">
            <v>Rheinische Kliniken Essen</v>
          </cell>
        </row>
        <row r="2">
          <cell r="A2" t="str">
            <v>Jahresabschluss 2003</v>
          </cell>
        </row>
        <row r="5">
          <cell r="A5" t="str">
            <v>zum 31. Dezember 2003</v>
          </cell>
        </row>
        <row r="7">
          <cell r="E7">
            <v>2003</v>
          </cell>
          <cell r="G7">
            <v>2002</v>
          </cell>
        </row>
        <row r="9">
          <cell r="A9" t="str">
            <v>B.</v>
          </cell>
          <cell r="B9" t="str">
            <v>Anlagevermögen</v>
          </cell>
          <cell r="I9" t="str">
            <v>A.</v>
          </cell>
          <cell r="J9" t="str">
            <v>Eigenkapital</v>
          </cell>
        </row>
        <row r="10">
          <cell r="A10" t="str">
            <v>I.</v>
          </cell>
          <cell r="B10" t="str">
            <v>Immaterielle Vermögensgegenstände</v>
          </cell>
          <cell r="E10">
            <v>32755.29</v>
          </cell>
          <cell r="G10">
            <v>42734.39</v>
          </cell>
          <cell r="J10" t="str">
            <v> 1.</v>
          </cell>
          <cell r="K10" t="str">
            <v>Festgesetztes Kapital</v>
          </cell>
          <cell r="M10">
            <v>5284745.3</v>
          </cell>
          <cell r="O10">
            <v>1396849.42</v>
          </cell>
        </row>
        <row r="11">
          <cell r="J11" t="str">
            <v> 3.</v>
          </cell>
          <cell r="K11" t="str">
            <v>Gewinnrücklagen</v>
          </cell>
        </row>
        <row r="12">
          <cell r="A12" t="str">
            <v>II.</v>
          </cell>
          <cell r="B12" t="str">
            <v>Sachanlagen</v>
          </cell>
        </row>
        <row r="13">
          <cell r="B13" t="str">
            <v> 1.</v>
          </cell>
          <cell r="C13" t="str">
            <v>Grundstücke mit Betriebsbauten</v>
          </cell>
          <cell r="E13">
            <v>12529606.56</v>
          </cell>
          <cell r="G13">
            <v>8790635.87</v>
          </cell>
        </row>
        <row r="14">
          <cell r="B14" t="str">
            <v> 2.</v>
          </cell>
          <cell r="C14" t="str">
            <v>Grundstücke mit Wohnbauten</v>
          </cell>
          <cell r="E14">
            <v>926785.3</v>
          </cell>
          <cell r="G14">
            <v>959008.85</v>
          </cell>
          <cell r="K14" t="str">
            <v>c)</v>
          </cell>
          <cell r="L14" t="str">
            <v>freie Gewinnrücklage</v>
          </cell>
          <cell r="M14">
            <v>753259.95</v>
          </cell>
          <cell r="O14">
            <v>753259.95</v>
          </cell>
        </row>
        <row r="16">
          <cell r="B16" t="str">
            <v> 4.</v>
          </cell>
          <cell r="C16" t="str">
            <v>Technische Anlagen</v>
          </cell>
          <cell r="E16">
            <v>159924.65</v>
          </cell>
          <cell r="G16">
            <v>191309.64</v>
          </cell>
          <cell r="J16" t="str">
            <v> 4.</v>
          </cell>
          <cell r="K16" t="str">
            <v>Gewinnvortrag</v>
          </cell>
          <cell r="M16">
            <v>110222.32</v>
          </cell>
          <cell r="O16">
            <v>93440.64</v>
          </cell>
        </row>
        <row r="17">
          <cell r="B17" t="str">
            <v> 5.</v>
          </cell>
          <cell r="C17" t="str">
            <v>Einrichtungen und Ausstattungen</v>
          </cell>
          <cell r="E17">
            <v>617779.16</v>
          </cell>
          <cell r="G17">
            <v>769370.83</v>
          </cell>
          <cell r="J17" t="str">
            <v> 5.</v>
          </cell>
          <cell r="K17" t="str">
            <v>Jahresüberschuss</v>
          </cell>
          <cell r="M17">
            <v>18874.9</v>
          </cell>
          <cell r="O17">
            <v>16781.68</v>
          </cell>
        </row>
        <row r="18">
          <cell r="B18" t="str">
            <v> 6.</v>
          </cell>
          <cell r="C18" t="str">
            <v>geleistete Anzahlungen und Anlagen im Bau</v>
          </cell>
          <cell r="E18">
            <v>80185.72</v>
          </cell>
          <cell r="G18">
            <v>242367.75</v>
          </cell>
          <cell r="M18">
            <v>6167102.470000001</v>
          </cell>
          <cell r="O18">
            <v>2260331.6900000004</v>
          </cell>
        </row>
        <row r="19">
          <cell r="E19">
            <v>14314281.390000002</v>
          </cell>
          <cell r="G19">
            <v>10952692.94</v>
          </cell>
        </row>
        <row r="20">
          <cell r="I20" t="str">
            <v>B.</v>
          </cell>
          <cell r="J20" t="str">
            <v>Sonderposten aus Zuwendungen zur Finanzierung</v>
          </cell>
        </row>
        <row r="21">
          <cell r="E21">
            <v>14347036.680000002</v>
          </cell>
          <cell r="G21">
            <v>10995427.33</v>
          </cell>
          <cell r="J21" t="str">
            <v> des Sachanlagevermögens</v>
          </cell>
        </row>
        <row r="22">
          <cell r="J22" t="str">
            <v> 1.</v>
          </cell>
          <cell r="K22" t="str">
            <v>Sonderposten aus Fördermitteln nach dem KHG</v>
          </cell>
          <cell r="M22">
            <v>1083887.38</v>
          </cell>
          <cell r="O22">
            <v>1225145.65</v>
          </cell>
        </row>
        <row r="23">
          <cell r="A23" t="str">
            <v>C.</v>
          </cell>
          <cell r="B23" t="str">
            <v>Umlaufvermögen</v>
          </cell>
          <cell r="J23" t="str">
            <v> 2.</v>
          </cell>
          <cell r="K23" t="str">
            <v>Sonderposten aus Zuweisungen und Zuschüssen d. ö. H.</v>
          </cell>
          <cell r="M23">
            <v>7649701.48</v>
          </cell>
          <cell r="O23">
            <v>8050345</v>
          </cell>
        </row>
        <row r="24">
          <cell r="A24" t="str">
            <v>I.</v>
          </cell>
          <cell r="B24" t="str">
            <v>Vorräte</v>
          </cell>
          <cell r="J24" t="str">
            <v> 3.</v>
          </cell>
          <cell r="K24" t="str">
            <v>Sonderposten aus Zuwendungen Dritter</v>
          </cell>
          <cell r="M24">
            <v>57619.56</v>
          </cell>
          <cell r="O24">
            <v>69839.08</v>
          </cell>
        </row>
        <row r="25">
          <cell r="B25" t="str">
            <v> 1.</v>
          </cell>
          <cell r="C25" t="str">
            <v>Roh-, Hilfs- und Betriebsstoffe</v>
          </cell>
          <cell r="E25">
            <v>18144.59</v>
          </cell>
          <cell r="G25">
            <v>10165.38</v>
          </cell>
          <cell r="M25">
            <v>8791208.42</v>
          </cell>
          <cell r="O25">
            <v>9345329.73</v>
          </cell>
        </row>
        <row r="27">
          <cell r="I27" t="str">
            <v>C.</v>
          </cell>
          <cell r="J27" t="str">
            <v>Rückstellungen</v>
          </cell>
        </row>
        <row r="28">
          <cell r="E28">
            <v>18144.59</v>
          </cell>
          <cell r="G28">
            <v>10165.38</v>
          </cell>
        </row>
        <row r="30">
          <cell r="A30" t="str">
            <v>II.</v>
          </cell>
          <cell r="B30" t="str">
            <v>Forderungen und sonstige Vermögensgegenstände</v>
          </cell>
          <cell r="J30" t="str">
            <v> 3.</v>
          </cell>
          <cell r="K30" t="str">
            <v>Sonstige Rückstellungen</v>
          </cell>
          <cell r="M30">
            <v>993666.9</v>
          </cell>
          <cell r="O30">
            <v>1047031.12</v>
          </cell>
        </row>
        <row r="31">
          <cell r="B31" t="str">
            <v> 1.</v>
          </cell>
          <cell r="C31" t="str">
            <v>Forderungen aus Lieferungen und Leistungen</v>
          </cell>
          <cell r="E31">
            <v>5433831.58</v>
          </cell>
          <cell r="G31">
            <v>5481030.16</v>
          </cell>
          <cell r="M31">
            <v>993666.9</v>
          </cell>
          <cell r="O31">
            <v>1047031.12</v>
          </cell>
        </row>
        <row r="32">
          <cell r="C32" t="str">
            <v>-</v>
          </cell>
          <cell r="D32" t="str">
            <v>davon mit einer Restlaufzeit von mehr als einem Jahr</v>
          </cell>
        </row>
        <row r="33">
          <cell r="D33" t="str">
            <v>EUR 0,00 (Vorjahr EUR 0,00)</v>
          </cell>
          <cell r="I33" t="str">
            <v>D.</v>
          </cell>
          <cell r="J33" t="str">
            <v>Verbindlichkeiten</v>
          </cell>
        </row>
        <row r="37">
          <cell r="B37" t="str">
            <v> 3.</v>
          </cell>
          <cell r="C37" t="str">
            <v>Forderungen nach dem Krankenhausfinanzierungsrecht</v>
          </cell>
          <cell r="E37">
            <v>3208940.65</v>
          </cell>
          <cell r="G37">
            <v>4127206.34</v>
          </cell>
          <cell r="J37" t="str">
            <v> 3.</v>
          </cell>
          <cell r="K37" t="str">
            <v>Verbindlichkeiten aus Lieferungen und Leistungen</v>
          </cell>
          <cell r="M37">
            <v>281458.77</v>
          </cell>
          <cell r="O37">
            <v>378069.61</v>
          </cell>
        </row>
        <row r="38">
          <cell r="C38" t="str">
            <v>-</v>
          </cell>
          <cell r="D38" t="str">
            <v>davon nach der BPflV</v>
          </cell>
          <cell r="K38" t="str">
            <v>-</v>
          </cell>
          <cell r="L38" t="str">
            <v>davon mit einer Restlaufzeit bis zu einem Jahr</v>
          </cell>
        </row>
        <row r="39">
          <cell r="D39" t="str">
            <v>EUR 33.661,00 (Vorjahr EUR 0,00)</v>
          </cell>
          <cell r="L39" t="str">
            <v>EUR 281.458,77 (Vorjahr EUR 378.069,61)</v>
          </cell>
        </row>
        <row r="40">
          <cell r="C40" t="str">
            <v>-</v>
          </cell>
          <cell r="D40" t="str">
            <v>davon mit einer Restlaufzeit von mehr als einem Jahr</v>
          </cell>
          <cell r="J40" t="str">
            <v> 5.</v>
          </cell>
          <cell r="K40" t="str">
            <v>Verbindlichkeiten gegenüber dem Krankenhausträger</v>
          </cell>
          <cell r="M40">
            <v>3495104.73</v>
          </cell>
          <cell r="O40">
            <v>3801478.88</v>
          </cell>
        </row>
        <row r="41">
          <cell r="D41" t="str">
            <v>EUR 0,00 (Vorjahr EUR 511.291,89)</v>
          </cell>
          <cell r="K41" t="str">
            <v>-</v>
          </cell>
          <cell r="L41" t="str">
            <v>davon mit einer Restlaufzeit bis zu einem Jahr</v>
          </cell>
        </row>
        <row r="42">
          <cell r="B42" t="str">
            <v> 6.</v>
          </cell>
          <cell r="C42" t="str">
            <v>Sonstige Vermögensgegenstände</v>
          </cell>
          <cell r="E42">
            <v>600117.4</v>
          </cell>
          <cell r="G42">
            <v>597004.96</v>
          </cell>
          <cell r="L42" t="str">
            <v>EUR 3.495.104,73 (Vorjahr EUR 3.801.478,88)</v>
          </cell>
        </row>
        <row r="43">
          <cell r="C43" t="str">
            <v>-</v>
          </cell>
          <cell r="D43" t="str">
            <v>davon mit einer Restlaufzeit von mehr als einem Jahr</v>
          </cell>
          <cell r="J43" t="str">
            <v> 6.</v>
          </cell>
          <cell r="K43" t="str">
            <v>Verbindlichkeiten nach dem Krankenhausfinanzierungsgesetz</v>
          </cell>
          <cell r="M43">
            <v>4244970.07</v>
          </cell>
          <cell r="O43">
            <v>4322301.87</v>
          </cell>
        </row>
        <row r="44">
          <cell r="D44" t="str">
            <v>EUR 0,00 (Vorjahr EUR 0,00)</v>
          </cell>
          <cell r="K44" t="str">
            <v>-</v>
          </cell>
          <cell r="L44" t="str">
            <v>davon nach der BPflV</v>
          </cell>
        </row>
        <row r="45">
          <cell r="E45">
            <v>9242889.63</v>
          </cell>
          <cell r="G45">
            <v>10205241.46</v>
          </cell>
          <cell r="L45" t="str">
            <v>EUR 0,00 (Vorjahr EUR 157.066,68)</v>
          </cell>
        </row>
        <row r="46">
          <cell r="K46" t="str">
            <v>-</v>
          </cell>
          <cell r="L46" t="str">
            <v>davon mit einer Restlaufzeit bis zu einem Jahr</v>
          </cell>
        </row>
        <row r="47">
          <cell r="A47" t="str">
            <v>IV.</v>
          </cell>
          <cell r="B47" t="str">
            <v>Kassenbestand, Guthaben bei Kreditinstituten</v>
          </cell>
          <cell r="E47">
            <v>513322.76</v>
          </cell>
          <cell r="G47">
            <v>269283.76</v>
          </cell>
          <cell r="L47" t="str">
            <v>EUR 0,00 (Vorjahr EUR 157.066,68)</v>
          </cell>
        </row>
        <row r="49">
          <cell r="E49">
            <v>9774356.98</v>
          </cell>
          <cell r="G49">
            <v>10484690.600000001</v>
          </cell>
        </row>
        <row r="51">
          <cell r="A51" t="str">
            <v>E.</v>
          </cell>
          <cell r="B51" t="str">
            <v>Rechnungsabgrenzungsposten</v>
          </cell>
          <cell r="J51" t="str">
            <v>10.</v>
          </cell>
          <cell r="K51" t="str">
            <v>sonstige Verbindlichkeiten</v>
          </cell>
          <cell r="M51">
            <v>160516.8</v>
          </cell>
          <cell r="O51">
            <v>340835.59</v>
          </cell>
        </row>
        <row r="52">
          <cell r="B52" t="str">
            <v> 2.</v>
          </cell>
          <cell r="C52" t="str">
            <v>andere Abgrenzungsposten</v>
          </cell>
          <cell r="E52">
            <v>16945.89</v>
          </cell>
          <cell r="G52">
            <v>18923.07</v>
          </cell>
          <cell r="K52" t="str">
            <v>-</v>
          </cell>
          <cell r="L52" t="str">
            <v>davon mit einer Restlaufzeit bis zu einem Jahr</v>
          </cell>
        </row>
        <row r="53">
          <cell r="L53" t="str">
            <v>EUR 160.516,80 (Vorjahr EUR 340.835,59)</v>
          </cell>
        </row>
        <row r="54">
          <cell r="M54">
            <v>8182050.37</v>
          </cell>
          <cell r="O54">
            <v>8842685.95</v>
          </cell>
        </row>
        <row r="56">
          <cell r="I56" t="str">
            <v>F.</v>
          </cell>
          <cell r="J56" t="str">
            <v>Rechnungsabgrenzungsposten</v>
          </cell>
          <cell r="M56">
            <v>4311.39</v>
          </cell>
          <cell r="O56">
            <v>3662.51</v>
          </cell>
        </row>
        <row r="58">
          <cell r="E58">
            <v>24138339.550000004</v>
          </cell>
          <cell r="G58">
            <v>21499041</v>
          </cell>
          <cell r="M58">
            <v>24138339.55</v>
          </cell>
          <cell r="O58">
            <v>21499041.000000004</v>
          </cell>
        </row>
      </sheetData>
      <sheetData sheetId="16">
        <row r="16">
          <cell r="C16">
            <v>381.41</v>
          </cell>
          <cell r="E16">
            <v>390.03000000000003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II.1.1 Betten"/>
      <sheetName val="III.2 Mengendaten"/>
      <sheetName val="III.2.1 BT und Auslastung"/>
      <sheetName val="III.2.2 FZ und VD der KHG"/>
      <sheetName val="III.2.3 Ambulanzen"/>
      <sheetName val="III.3 Pflegesätze KHG"/>
      <sheetName val="III.2.3 Pflegesätze  Sonstige"/>
      <sheetName val="III.3 Plegesätze Ambul. 1_2Bett"/>
      <sheetName val="Eingabe Bilanz"/>
      <sheetName val="Anlage 1 Bilanz"/>
      <sheetName val="Anlage 2 GuV"/>
      <sheetName val="Anlage 3 Anlagennachweis"/>
      <sheetName val="IV. Vermögenslage"/>
      <sheetName val="IV. Eigenkapital"/>
      <sheetName val="IV. Rückstellungen"/>
      <sheetName val="V.1 Ertrags_Aufwandsentwicklung"/>
      <sheetName val="V.1.2a)Personalbestand und Aufw"/>
      <sheetName val="V.1.2 Personalaufwandgliederung"/>
      <sheetName val="Bilanz_Unterschrift"/>
      <sheetName val="Spartenrechnung extra"/>
      <sheetName val="Ausgliederung extra"/>
      <sheetName val="Rückstellungen extra"/>
      <sheetName val="III.2.1 a) Kennzahlen"/>
    </sheetNames>
    <sheetDataSet>
      <sheetData sheetId="0">
        <row r="24">
          <cell r="C24">
            <v>524</v>
          </cell>
          <cell r="E24">
            <v>524</v>
          </cell>
        </row>
      </sheetData>
      <sheetData sheetId="2">
        <row r="24">
          <cell r="C24">
            <v>180401</v>
          </cell>
          <cell r="E24">
            <v>178520</v>
          </cell>
        </row>
      </sheetData>
      <sheetData sheetId="3">
        <row r="18">
          <cell r="C18">
            <v>5521.5</v>
          </cell>
          <cell r="E18">
            <v>5409.5</v>
          </cell>
        </row>
      </sheetData>
      <sheetData sheetId="8">
        <row r="2">
          <cell r="A2" t="str">
            <v>Jahresabschluss 2003</v>
          </cell>
        </row>
        <row r="5">
          <cell r="A5" t="str">
            <v>zum 31. Dezember 2003</v>
          </cell>
        </row>
        <row r="7">
          <cell r="E7">
            <v>2003</v>
          </cell>
          <cell r="G7">
            <v>2002</v>
          </cell>
        </row>
        <row r="10">
          <cell r="E10">
            <v>104495.54</v>
          </cell>
          <cell r="G10">
            <v>144848.25</v>
          </cell>
          <cell r="M10">
            <v>3006322.09</v>
          </cell>
          <cell r="O10">
            <v>2738322.09</v>
          </cell>
        </row>
        <row r="13">
          <cell r="E13">
            <v>32233288.66</v>
          </cell>
          <cell r="G13">
            <v>26331934.04</v>
          </cell>
          <cell r="M13">
            <v>1701793.92</v>
          </cell>
          <cell r="O13">
            <v>1782132.88</v>
          </cell>
        </row>
        <row r="14">
          <cell r="E14">
            <v>1146745.61</v>
          </cell>
          <cell r="G14">
            <v>1195691.04</v>
          </cell>
          <cell r="M14">
            <v>1290828.77</v>
          </cell>
          <cell r="O14">
            <v>1290828.77</v>
          </cell>
        </row>
        <row r="17">
          <cell r="E17">
            <v>1524333.67</v>
          </cell>
          <cell r="G17">
            <v>1638581.37</v>
          </cell>
          <cell r="K17" t="str">
            <v>Bilanzgewinn</v>
          </cell>
          <cell r="M17">
            <v>330924.76</v>
          </cell>
          <cell r="O17">
            <v>322744.41</v>
          </cell>
        </row>
        <row r="18">
          <cell r="E18">
            <v>224688.39</v>
          </cell>
          <cell r="G18">
            <v>1487772.78</v>
          </cell>
        </row>
        <row r="22">
          <cell r="M22">
            <v>16012281.05</v>
          </cell>
          <cell r="O22">
            <v>13935695.18</v>
          </cell>
        </row>
        <row r="23">
          <cell r="M23">
            <v>14264565.78</v>
          </cell>
          <cell r="O23">
            <v>12076348.1</v>
          </cell>
        </row>
        <row r="25">
          <cell r="E25">
            <v>188279.72</v>
          </cell>
          <cell r="G25">
            <v>188858.84</v>
          </cell>
        </row>
        <row r="28">
          <cell r="M28">
            <v>15441</v>
          </cell>
          <cell r="O28">
            <v>11734</v>
          </cell>
        </row>
        <row r="30">
          <cell r="M30">
            <v>6234134.25</v>
          </cell>
          <cell r="O30">
            <v>6803293.43</v>
          </cell>
        </row>
        <row r="31">
          <cell r="E31">
            <v>6894856.97</v>
          </cell>
          <cell r="G31">
            <v>7238756.64</v>
          </cell>
        </row>
        <row r="33">
          <cell r="D33" t="str">
            <v>EUR 0,00 (Vorjahr EUR 0,00)</v>
          </cell>
        </row>
        <row r="34">
          <cell r="E34">
            <v>7547299.49</v>
          </cell>
          <cell r="G34">
            <v>8454420.2</v>
          </cell>
          <cell r="M34">
            <v>1089</v>
          </cell>
          <cell r="O34">
            <v>252</v>
          </cell>
        </row>
        <row r="36">
          <cell r="D36" t="str">
            <v>EUR 0,00 (Vorjahr EUR 0,00)</v>
          </cell>
          <cell r="L36" t="str">
            <v>EUR 1.089,00 (Vorjahr EUR 252,00)</v>
          </cell>
        </row>
        <row r="37">
          <cell r="E37">
            <v>1750337.88</v>
          </cell>
          <cell r="G37">
            <v>4088115.9</v>
          </cell>
          <cell r="M37">
            <v>916426.52</v>
          </cell>
          <cell r="O37">
            <v>822963.87</v>
          </cell>
        </row>
        <row r="39">
          <cell r="D39" t="str">
            <v>EUR 140.917,00 (Vorjahr EUR 0,00)</v>
          </cell>
          <cell r="L39" t="str">
            <v>EUR 916.426,52 (Vorjahr EUR 822.963,87)</v>
          </cell>
        </row>
        <row r="40">
          <cell r="M40">
            <v>5545622.26</v>
          </cell>
          <cell r="O40">
            <v>6389183.72</v>
          </cell>
        </row>
        <row r="42">
          <cell r="E42">
            <v>123461.73</v>
          </cell>
          <cell r="G42">
            <v>691687.25</v>
          </cell>
          <cell r="L42" t="str">
            <v>EUR 5.545.622,26 (Vorjahr EUR 6.389.183,72)</v>
          </cell>
        </row>
        <row r="43">
          <cell r="M43">
            <v>2210913.19</v>
          </cell>
          <cell r="O43">
            <v>4769677.52</v>
          </cell>
        </row>
        <row r="44">
          <cell r="D44" t="str">
            <v>EUR 0,00 (Vorjahr EUR 0,00)</v>
          </cell>
        </row>
        <row r="45">
          <cell r="L45" t="str">
            <v>EUR 0,00 (Vorjahr EUR 149.672,00)</v>
          </cell>
        </row>
        <row r="47">
          <cell r="E47">
            <v>353200.9</v>
          </cell>
          <cell r="G47">
            <v>156085.38</v>
          </cell>
          <cell r="L47" t="str">
            <v>EUR 2.210.913,19 (Vorjahr EUR 4.769.677,52)</v>
          </cell>
        </row>
        <row r="48">
          <cell r="M48">
            <v>307729.55</v>
          </cell>
          <cell r="O48">
            <v>455880.55</v>
          </cell>
        </row>
        <row r="50">
          <cell r="L50" t="str">
            <v>EUR 307.729,55 (Vorjahr EUR 455.880,55)</v>
          </cell>
        </row>
        <row r="51">
          <cell r="M51">
            <v>278110.27</v>
          </cell>
          <cell r="O51">
            <v>285837.15</v>
          </cell>
        </row>
        <row r="52">
          <cell r="E52">
            <v>25193.85</v>
          </cell>
          <cell r="G52">
            <v>68141.98</v>
          </cell>
        </row>
        <row r="53">
          <cell r="L53" t="str">
            <v>EUR 278.110,27 (Vorjahr EUR 285.838,15)</v>
          </cell>
        </row>
      </sheetData>
      <sheetData sheetId="9">
        <row r="1">
          <cell r="A1" t="str">
            <v>Rheinische Kliniken Köln</v>
          </cell>
        </row>
        <row r="2">
          <cell r="A2" t="str">
            <v>Jahresabschluss 2003</v>
          </cell>
        </row>
        <row r="7">
          <cell r="E7">
            <v>2003</v>
          </cell>
          <cell r="G7">
            <v>2002</v>
          </cell>
        </row>
      </sheetData>
      <sheetData sheetId="16">
        <row r="16">
          <cell r="C16">
            <v>558.1</v>
          </cell>
          <cell r="E16">
            <v>580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II.1.1 Betten"/>
      <sheetName val="III.2 Mengendaten"/>
      <sheetName val="III.2.1 BT und Auslastung"/>
      <sheetName val="III.2.2 FZ und VD der KHG"/>
      <sheetName val="III.2.3 Ambulanzen"/>
      <sheetName val="III.3 Pflegesätze KHG"/>
      <sheetName val="III.2.3 Pflegesätze  Sonstige"/>
      <sheetName val="III.3 Plegesätze Ambul. 1_2Bett"/>
      <sheetName val="Eingabe Bilanz"/>
      <sheetName val="Anlage 1 Bilanz"/>
      <sheetName val="Anlage 2 GuV"/>
      <sheetName val="Anlage 3 Anlagennachweis"/>
      <sheetName val="IV. Vermögenslage"/>
      <sheetName val="IV. Eigenkapital"/>
      <sheetName val="IV. Rückstellungen"/>
      <sheetName val="V.1 Ertrags_Aufwandsentwicklung"/>
      <sheetName val="V.1.2a)Personalbestand und Aufw"/>
      <sheetName val="V.1.2 Personalaufwandgliederung"/>
      <sheetName val="Bilanz_Unterschrift"/>
      <sheetName val="Spartenrechnung extra"/>
      <sheetName val="Ausgliederung extra"/>
      <sheetName val="Rückstellungen extra"/>
      <sheetName val="III.2.1 a) Kennzahlen"/>
    </sheetNames>
    <sheetDataSet>
      <sheetData sheetId="0">
        <row r="24">
          <cell r="C24">
            <v>605</v>
          </cell>
          <cell r="E24">
            <v>619</v>
          </cell>
        </row>
      </sheetData>
      <sheetData sheetId="2">
        <row r="24">
          <cell r="C24">
            <v>206137</v>
          </cell>
          <cell r="E24">
            <v>212355</v>
          </cell>
        </row>
      </sheetData>
      <sheetData sheetId="3">
        <row r="18">
          <cell r="C18">
            <v>4935.5</v>
          </cell>
          <cell r="E18">
            <v>4623</v>
          </cell>
        </row>
      </sheetData>
      <sheetData sheetId="8">
        <row r="1">
          <cell r="A1" t="str">
            <v>Rheinische Kliniken Langenfeld</v>
          </cell>
        </row>
        <row r="2">
          <cell r="A2" t="str">
            <v>Jahresabschluss 2003</v>
          </cell>
        </row>
        <row r="5">
          <cell r="A5" t="str">
            <v>zum 31. Dezember 2003</v>
          </cell>
        </row>
        <row r="7">
          <cell r="E7">
            <v>2003</v>
          </cell>
          <cell r="G7">
            <v>2002</v>
          </cell>
        </row>
        <row r="9">
          <cell r="A9" t="str">
            <v>B.</v>
          </cell>
          <cell r="B9" t="str">
            <v>Anlagevermögen</v>
          </cell>
          <cell r="I9" t="str">
            <v>A.</v>
          </cell>
          <cell r="J9" t="str">
            <v>Eigenkapital</v>
          </cell>
        </row>
        <row r="10">
          <cell r="A10" t="str">
            <v>I.</v>
          </cell>
          <cell r="B10" t="str">
            <v>Immaterielle Vermögensgegenstände</v>
          </cell>
          <cell r="E10">
            <v>27078.32</v>
          </cell>
          <cell r="G10">
            <v>25444.57</v>
          </cell>
          <cell r="J10" t="str">
            <v> 1.</v>
          </cell>
          <cell r="K10" t="str">
            <v>Festgesetztes Kapital</v>
          </cell>
          <cell r="M10">
            <v>1100717.9</v>
          </cell>
          <cell r="O10">
            <v>1212009.12</v>
          </cell>
        </row>
        <row r="11">
          <cell r="J11" t="str">
            <v> 3.</v>
          </cell>
          <cell r="K11" t="str">
            <v>Gewinnrücklagen</v>
          </cell>
        </row>
        <row r="12">
          <cell r="A12" t="str">
            <v>II.</v>
          </cell>
          <cell r="B12" t="str">
            <v>Sachanlagen</v>
          </cell>
        </row>
        <row r="13">
          <cell r="B13" t="str">
            <v> 1.</v>
          </cell>
          <cell r="C13" t="str">
            <v>Grundstücke mit Betriebsbauten</v>
          </cell>
          <cell r="E13">
            <v>14726308.2</v>
          </cell>
          <cell r="G13">
            <v>11255299.41</v>
          </cell>
        </row>
        <row r="14">
          <cell r="B14" t="str">
            <v> 2.</v>
          </cell>
          <cell r="C14" t="str">
            <v>Grundstücke mit Wohnbauten</v>
          </cell>
          <cell r="E14">
            <v>840059.03</v>
          </cell>
          <cell r="G14">
            <v>889468.19</v>
          </cell>
          <cell r="K14" t="str">
            <v>c)</v>
          </cell>
          <cell r="L14" t="str">
            <v>freie Gewinnrücklage</v>
          </cell>
          <cell r="M14">
            <v>227793.72</v>
          </cell>
          <cell r="O14">
            <v>227793.72</v>
          </cell>
        </row>
        <row r="16">
          <cell r="B16" t="str">
            <v> 4.</v>
          </cell>
          <cell r="C16" t="str">
            <v>Technische Anlagen</v>
          </cell>
          <cell r="E16">
            <v>610011.73</v>
          </cell>
          <cell r="G16">
            <v>1281316.45</v>
          </cell>
          <cell r="J16" t="str">
            <v> 4.</v>
          </cell>
          <cell r="K16" t="str">
            <v>Gewinnvortrag</v>
          </cell>
          <cell r="M16">
            <v>391661.99</v>
          </cell>
          <cell r="O16">
            <v>389681.46</v>
          </cell>
        </row>
        <row r="17">
          <cell r="B17" t="str">
            <v> 5.</v>
          </cell>
          <cell r="C17" t="str">
            <v>Einrichtungen und Ausstattungen</v>
          </cell>
          <cell r="E17">
            <v>1713258.45</v>
          </cell>
          <cell r="G17">
            <v>1674437.7</v>
          </cell>
          <cell r="J17" t="str">
            <v> 5.</v>
          </cell>
          <cell r="K17" t="str">
            <v>Jahresüberschuss</v>
          </cell>
          <cell r="M17">
            <v>10710.53</v>
          </cell>
          <cell r="O17">
            <v>1980.53</v>
          </cell>
        </row>
        <row r="18">
          <cell r="B18" t="str">
            <v> 6.</v>
          </cell>
          <cell r="C18" t="str">
            <v>geleistete Anzahlungen und Anlagen im Bau</v>
          </cell>
          <cell r="E18">
            <v>313106.45</v>
          </cell>
          <cell r="G18">
            <v>1802969.83</v>
          </cell>
          <cell r="M18">
            <v>1730884.14</v>
          </cell>
          <cell r="O18">
            <v>1831464.83</v>
          </cell>
        </row>
        <row r="19">
          <cell r="E19">
            <v>18202743.86</v>
          </cell>
          <cell r="G19">
            <v>16903491.58</v>
          </cell>
        </row>
        <row r="20">
          <cell r="I20" t="str">
            <v>B.</v>
          </cell>
          <cell r="J20" t="str">
            <v>Sonderposten aus Zuwendungen zur Finanzierung</v>
          </cell>
        </row>
        <row r="21">
          <cell r="E21">
            <v>18229822.18</v>
          </cell>
          <cell r="G21">
            <v>16928936.15</v>
          </cell>
          <cell r="J21" t="str">
            <v> des Sachanlagevermögens</v>
          </cell>
        </row>
        <row r="22">
          <cell r="J22" t="str">
            <v> 1.</v>
          </cell>
          <cell r="K22" t="str">
            <v>Sonderposten aus Fördermitteln nach dem KHG</v>
          </cell>
          <cell r="M22">
            <v>4646685.89</v>
          </cell>
          <cell r="O22">
            <v>5434722.15</v>
          </cell>
        </row>
        <row r="23">
          <cell r="A23" t="str">
            <v>C.</v>
          </cell>
          <cell r="B23" t="str">
            <v>Umlaufvermögen</v>
          </cell>
          <cell r="J23" t="str">
            <v> 2.</v>
          </cell>
          <cell r="K23" t="str">
            <v>Sonderposten aus Zuweisungen und Zuschüssen d. ö. H.</v>
          </cell>
          <cell r="M23">
            <v>12986850.42</v>
          </cell>
          <cell r="O23">
            <v>10905792.95</v>
          </cell>
        </row>
        <row r="24">
          <cell r="A24" t="str">
            <v>I.</v>
          </cell>
          <cell r="B24" t="str">
            <v>Vorräte</v>
          </cell>
        </row>
        <row r="25">
          <cell r="B25" t="str">
            <v> 1.</v>
          </cell>
          <cell r="C25" t="str">
            <v>Roh-, Hilfs- und Betriebsstoffe</v>
          </cell>
          <cell r="E25">
            <v>534100.11</v>
          </cell>
          <cell r="G25">
            <v>566925.49</v>
          </cell>
          <cell r="M25">
            <v>17633536.31</v>
          </cell>
          <cell r="O25">
            <v>16340515.1</v>
          </cell>
        </row>
        <row r="27">
          <cell r="I27" t="str">
            <v>C.</v>
          </cell>
          <cell r="J27" t="str">
            <v>Rückstellungen</v>
          </cell>
        </row>
        <row r="28">
          <cell r="E28">
            <v>534100.11</v>
          </cell>
          <cell r="G28">
            <v>566925.49</v>
          </cell>
          <cell r="J28" t="str">
            <v> 1.</v>
          </cell>
          <cell r="K28" t="str">
            <v>Pensionsrückstellungen</v>
          </cell>
          <cell r="M28">
            <v>201539</v>
          </cell>
          <cell r="O28">
            <v>160855</v>
          </cell>
        </row>
        <row r="30">
          <cell r="A30" t="str">
            <v>II.</v>
          </cell>
          <cell r="B30" t="str">
            <v>Forderungen und sonstige Vermögensgegenstände</v>
          </cell>
          <cell r="J30" t="str">
            <v> 3.</v>
          </cell>
          <cell r="K30" t="str">
            <v>Sonstige Rückstellungen</v>
          </cell>
          <cell r="M30">
            <v>7346286.47</v>
          </cell>
          <cell r="O30">
            <v>7106791.03</v>
          </cell>
        </row>
        <row r="31">
          <cell r="B31" t="str">
            <v> 1.</v>
          </cell>
          <cell r="C31" t="str">
            <v>Forderungen aus Lieferungen und Leistungen</v>
          </cell>
          <cell r="E31">
            <v>14260874.46</v>
          </cell>
          <cell r="G31">
            <v>13378407.42</v>
          </cell>
          <cell r="M31">
            <v>7547825.47</v>
          </cell>
          <cell r="O31">
            <v>7267646.03</v>
          </cell>
        </row>
        <row r="32">
          <cell r="C32" t="str">
            <v>-</v>
          </cell>
          <cell r="D32" t="str">
            <v>davon mit einer Restlaufzeit von mehr als einem Jahr</v>
          </cell>
        </row>
        <row r="33">
          <cell r="D33" t="str">
            <v>EUR 0,00 (Vorjahr EUR 0,00)</v>
          </cell>
          <cell r="I33" t="str">
            <v>D.</v>
          </cell>
          <cell r="J33" t="str">
            <v>Verbindlichkeiten</v>
          </cell>
        </row>
        <row r="34">
          <cell r="B34" t="str">
            <v> 2.</v>
          </cell>
          <cell r="C34" t="str">
            <v>Forderungen an Gesellschafter bzw. Krankenhausträger</v>
          </cell>
          <cell r="E34">
            <v>5654731.7</v>
          </cell>
          <cell r="G34">
            <v>7429598.14</v>
          </cell>
          <cell r="J34" t="str">
            <v> 2.</v>
          </cell>
          <cell r="K34" t="str">
            <v>Erhaltene Anzahlungen</v>
          </cell>
          <cell r="M34">
            <v>2356.3</v>
          </cell>
          <cell r="O34">
            <v>1820.88</v>
          </cell>
        </row>
        <row r="35">
          <cell r="C35" t="str">
            <v>-</v>
          </cell>
          <cell r="D35" t="str">
            <v>davon mit einer Restlaufzeit von mehr als einem Jahr</v>
          </cell>
          <cell r="K35" t="str">
            <v>-</v>
          </cell>
          <cell r="L35" t="str">
            <v>davon mit einer Restlaufzeit bis zu einem Jahr</v>
          </cell>
        </row>
        <row r="36">
          <cell r="D36" t="str">
            <v>EUR 0,00 (Vorjahr EUR 0,00)</v>
          </cell>
          <cell r="L36" t="str">
            <v>EUR 2.356,30 (Vorjahr EUR 1.820,88)</v>
          </cell>
        </row>
        <row r="37">
          <cell r="B37" t="str">
            <v> 3.</v>
          </cell>
          <cell r="C37" t="str">
            <v>Forderungen nach dem Krankenhausfinanzierungsrecht</v>
          </cell>
          <cell r="E37">
            <v>1962077</v>
          </cell>
          <cell r="G37">
            <v>0</v>
          </cell>
          <cell r="J37" t="str">
            <v> 3.</v>
          </cell>
          <cell r="K37" t="str">
            <v>Verbindlichkeiten aus Lieferungen und Leistungen</v>
          </cell>
          <cell r="M37">
            <v>907207.82</v>
          </cell>
          <cell r="O37">
            <v>1366335.87</v>
          </cell>
        </row>
        <row r="38">
          <cell r="C38" t="str">
            <v>-</v>
          </cell>
          <cell r="D38" t="str">
            <v>davon nach der BPflV</v>
          </cell>
          <cell r="K38" t="str">
            <v>-</v>
          </cell>
          <cell r="L38" t="str">
            <v>davon mit einer Restlaufzeit bis zu einem Jahr</v>
          </cell>
        </row>
        <row r="39">
          <cell r="D39" t="str">
            <v>EUR 278.077,00 (Vorjahr EUR 0,00)</v>
          </cell>
          <cell r="L39" t="str">
            <v>EUR 907.207,82 (Vorjahr EUR 1.366.335,87)</v>
          </cell>
        </row>
        <row r="40">
          <cell r="C40" t="str">
            <v>-</v>
          </cell>
          <cell r="D40" t="str">
            <v>davon mit einer Restlaufzeit von mehr als einem Jahr</v>
          </cell>
          <cell r="J40" t="str">
            <v> 5.</v>
          </cell>
          <cell r="K40" t="str">
            <v>Verbindlichkeiten gegenüber dem Krankenhausträger</v>
          </cell>
          <cell r="M40">
            <v>10918316.26</v>
          </cell>
          <cell r="O40">
            <v>9257515.55</v>
          </cell>
        </row>
        <row r="41">
          <cell r="D41" t="str">
            <v>EUR 0,00 (Vorjahr EUR 0,00)</v>
          </cell>
          <cell r="K41" t="str">
            <v>-</v>
          </cell>
          <cell r="L41" t="str">
            <v>davon mit einer Restlaufzeit bis zu einem Jahr</v>
          </cell>
        </row>
        <row r="42">
          <cell r="B42" t="str">
            <v> 6.</v>
          </cell>
          <cell r="C42" t="str">
            <v>Sonstige Vermögensgegenstände</v>
          </cell>
          <cell r="E42">
            <v>2361774.93</v>
          </cell>
          <cell r="G42">
            <v>4364390.22</v>
          </cell>
          <cell r="L42" t="str">
            <v>EUR 10.918.316,26 (Vorjahr EUR 9.257.515,55)</v>
          </cell>
        </row>
        <row r="43">
          <cell r="C43" t="str">
            <v>-</v>
          </cell>
          <cell r="D43" t="str">
            <v>davon mit einer Restlaufzeit von mehr als einem Jahr</v>
          </cell>
          <cell r="J43" t="str">
            <v> 6.</v>
          </cell>
          <cell r="K43" t="str">
            <v>Verbindlichkeiten nach dem Krankenhausfinanzierungsgesetz</v>
          </cell>
          <cell r="M43">
            <v>1882532.57</v>
          </cell>
          <cell r="O43">
            <v>110963.37</v>
          </cell>
        </row>
        <row r="44">
          <cell r="D44" t="str">
            <v>EUR 0,00 (Vorjahr EUR 0,00)</v>
          </cell>
          <cell r="K44" t="str">
            <v>-</v>
          </cell>
          <cell r="L44" t="str">
            <v>davon nach der BPflV</v>
          </cell>
        </row>
        <row r="45">
          <cell r="E45">
            <v>24239458.09</v>
          </cell>
          <cell r="G45">
            <v>25172395.779999997</v>
          </cell>
          <cell r="L45" t="str">
            <v>EUR 0,00 (Vorjahr EUR 36.550,00)</v>
          </cell>
        </row>
        <row r="46">
          <cell r="K46" t="str">
            <v>-</v>
          </cell>
          <cell r="L46" t="str">
            <v>davon mit einer Restlaufzeit bis zu einem Jahr</v>
          </cell>
        </row>
        <row r="47">
          <cell r="A47" t="str">
            <v>IV.</v>
          </cell>
          <cell r="B47" t="str">
            <v>Kassenbestand, Guthaben bei Kreditinstituten</v>
          </cell>
          <cell r="E47">
            <v>343600.43</v>
          </cell>
          <cell r="G47">
            <v>87194.05</v>
          </cell>
          <cell r="L47" t="str">
            <v>EUR 1.882.532,57 (Vorjahr EUR 110.963,37)</v>
          </cell>
        </row>
        <row r="48">
          <cell r="J48" t="str">
            <v> 7.</v>
          </cell>
          <cell r="K48" t="str">
            <v>Verbindlichkeiten aus sonstigen Zuwendungen</v>
          </cell>
          <cell r="M48">
            <v>2099440.31</v>
          </cell>
          <cell r="O48">
            <v>5985897.61</v>
          </cell>
        </row>
        <row r="49">
          <cell r="E49">
            <v>25117158.63</v>
          </cell>
          <cell r="G49">
            <v>25826515.319999997</v>
          </cell>
          <cell r="K49" t="str">
            <v>-</v>
          </cell>
          <cell r="L49" t="str">
            <v>davon mit einer Restlaufzeit bis zu einem Jahr</v>
          </cell>
        </row>
        <row r="50">
          <cell r="L50" t="str">
            <v>EUR 2.099.440,31 (Vorjahr EUR 5.985.897,61)</v>
          </cell>
        </row>
        <row r="51">
          <cell r="J51" t="str">
            <v>10.</v>
          </cell>
          <cell r="K51" t="str">
            <v>sonstige Verbindlichkeiten</v>
          </cell>
          <cell r="M51">
            <v>571286.72</v>
          </cell>
          <cell r="O51">
            <v>593292.23</v>
          </cell>
        </row>
        <row r="52">
          <cell r="K52" t="str">
            <v>-</v>
          </cell>
          <cell r="L52" t="str">
            <v>davon mit einer Restlaufzeit bis zu einem Jahr</v>
          </cell>
        </row>
        <row r="53">
          <cell r="L53" t="str">
            <v>EUR 571.286,72 (Vorjahr EUR 593.292,33)</v>
          </cell>
        </row>
        <row r="54">
          <cell r="M54">
            <v>16381139.98</v>
          </cell>
          <cell r="O54">
            <v>17315825.51</v>
          </cell>
        </row>
        <row r="56">
          <cell r="I56" t="str">
            <v>F.</v>
          </cell>
          <cell r="J56" t="str">
            <v>Rechnungsabgrenzungsposten</v>
          </cell>
          <cell r="M56">
            <v>53594.91</v>
          </cell>
          <cell r="O56">
            <v>0</v>
          </cell>
        </row>
        <row r="58">
          <cell r="E58">
            <v>43346980.81</v>
          </cell>
          <cell r="G58">
            <v>42755451.47</v>
          </cell>
          <cell r="M58">
            <v>43346980.809999995</v>
          </cell>
          <cell r="O58">
            <v>42755451.47</v>
          </cell>
        </row>
      </sheetData>
      <sheetData sheetId="9">
        <row r="1">
          <cell r="A1" t="str">
            <v>Rheinische Kliniken Langenfeld</v>
          </cell>
        </row>
        <row r="2">
          <cell r="A2" t="str">
            <v>Jahresabschluss 2003</v>
          </cell>
        </row>
        <row r="7">
          <cell r="E7">
            <v>2003</v>
          </cell>
          <cell r="G7">
            <v>2002</v>
          </cell>
        </row>
      </sheetData>
      <sheetData sheetId="16">
        <row r="16">
          <cell r="C16">
            <v>680.4199999999998</v>
          </cell>
          <cell r="E16">
            <v>694.1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II.1.1 Betten"/>
      <sheetName val="III.2 Mengendaten"/>
      <sheetName val="III.2.1 BT und Auslastung"/>
      <sheetName val="III.2.2 FZ und VD der KHG"/>
      <sheetName val="III.2.3 Ambulanzen"/>
      <sheetName val="III.3 Pflegesätze KHG"/>
      <sheetName val="III.2.3 Pflegesätze  Sonstige"/>
      <sheetName val="III.3 Plegesätze Ambul. 1_2Bett"/>
      <sheetName val="Eingabe Bilanz"/>
      <sheetName val="Anlage 1 Bilanz"/>
      <sheetName val="Anlage 2 GuV"/>
      <sheetName val="Anlage 3 Anlagennachweis"/>
      <sheetName val="IV. Vermögenslage"/>
      <sheetName val="IV. Eigenkapital"/>
      <sheetName val="IV. Rückstellungen"/>
      <sheetName val="V.1 Ertrags_Aufwandsentwicklung"/>
      <sheetName val="V.1.2a)Personalbestand und Aufw"/>
      <sheetName val="V.1.2 Personalaufwandgliederung"/>
      <sheetName val="Bilanz_Unterschrift"/>
      <sheetName val="Spartenrechnung extra"/>
      <sheetName val="Ausgliederung extra"/>
      <sheetName val="Rückstellungen extra"/>
      <sheetName val="III.2.1 a) Kennzahlen"/>
    </sheetNames>
    <sheetDataSet>
      <sheetData sheetId="0">
        <row r="24">
          <cell r="C24">
            <v>214</v>
          </cell>
          <cell r="E24">
            <v>214</v>
          </cell>
        </row>
      </sheetData>
      <sheetData sheetId="2">
        <row r="24">
          <cell r="C24">
            <v>63444</v>
          </cell>
          <cell r="E24">
            <v>65094</v>
          </cell>
        </row>
      </sheetData>
      <sheetData sheetId="3">
        <row r="18">
          <cell r="C18">
            <v>1867</v>
          </cell>
          <cell r="E18">
            <v>1975</v>
          </cell>
        </row>
      </sheetData>
      <sheetData sheetId="8">
        <row r="1">
          <cell r="A1" t="str">
            <v>Rheinische Kliniken Mönchengladbach</v>
          </cell>
        </row>
        <row r="2">
          <cell r="A2" t="str">
            <v>Jahresabschluss 2003</v>
          </cell>
        </row>
        <row r="4">
          <cell r="A4" t="str">
            <v>Bilanz</v>
          </cell>
        </row>
        <row r="5">
          <cell r="A5" t="str">
            <v>zum 31. Dezember 2003</v>
          </cell>
        </row>
        <row r="7">
          <cell r="A7" t="str">
            <v>A k t i v a </v>
          </cell>
          <cell r="E7">
            <v>2003</v>
          </cell>
          <cell r="G7">
            <v>2002</v>
          </cell>
          <cell r="I7" t="str">
            <v>P a s s i v a</v>
          </cell>
          <cell r="M7">
            <v>2003</v>
          </cell>
          <cell r="O7">
            <v>2002</v>
          </cell>
        </row>
        <row r="8">
          <cell r="E8" t="str">
            <v>EUR</v>
          </cell>
          <cell r="G8" t="str">
            <v>EUR</v>
          </cell>
          <cell r="M8" t="str">
            <v>EUR</v>
          </cell>
          <cell r="O8" t="str">
            <v>EUR</v>
          </cell>
        </row>
        <row r="9">
          <cell r="A9" t="str">
            <v>B.</v>
          </cell>
          <cell r="B9" t="str">
            <v>Anlagevermögen</v>
          </cell>
          <cell r="I9" t="str">
            <v>A.</v>
          </cell>
          <cell r="J9" t="str">
            <v>Eigenkapital</v>
          </cell>
        </row>
        <row r="10">
          <cell r="A10" t="str">
            <v>I.</v>
          </cell>
          <cell r="B10" t="str">
            <v>Immaterielle Vermögensgegenstände</v>
          </cell>
          <cell r="E10">
            <v>12779.53</v>
          </cell>
          <cell r="G10">
            <v>19532.59</v>
          </cell>
          <cell r="J10" t="str">
            <v> 1.</v>
          </cell>
          <cell r="K10" t="str">
            <v>Festgesetztes Kapital</v>
          </cell>
          <cell r="M10">
            <v>582872.74</v>
          </cell>
          <cell r="O10">
            <v>582872.74</v>
          </cell>
        </row>
        <row r="11">
          <cell r="J11" t="str">
            <v> 3.</v>
          </cell>
          <cell r="K11" t="str">
            <v>Gewinnrücklagen</v>
          </cell>
        </row>
        <row r="12">
          <cell r="A12" t="str">
            <v>II.</v>
          </cell>
          <cell r="B12" t="str">
            <v>Sachanlagen</v>
          </cell>
          <cell r="K12" t="str">
            <v>a)</v>
          </cell>
          <cell r="L12" t="str">
            <v>verwendete Gewinnrücklage</v>
          </cell>
          <cell r="M12">
            <v>0</v>
          </cell>
          <cell r="O12">
            <v>0</v>
          </cell>
        </row>
        <row r="13">
          <cell r="B13" t="str">
            <v> 1.</v>
          </cell>
          <cell r="C13" t="str">
            <v>Grundstücke mit Betriebsbauten</v>
          </cell>
          <cell r="E13">
            <v>2565211.23</v>
          </cell>
          <cell r="G13">
            <v>2630453.36</v>
          </cell>
          <cell r="K13" t="str">
            <v>b)</v>
          </cell>
          <cell r="L13" t="str">
            <v>zweckgebundene Gewinnrücklage</v>
          </cell>
          <cell r="M13">
            <v>0</v>
          </cell>
          <cell r="O13">
            <v>0</v>
          </cell>
        </row>
        <row r="14">
          <cell r="B14" t="str">
            <v> 2.</v>
          </cell>
          <cell r="C14" t="str">
            <v>Grundstücke mit Wohnbauten</v>
          </cell>
          <cell r="E14">
            <v>0</v>
          </cell>
          <cell r="G14">
            <v>0</v>
          </cell>
          <cell r="K14" t="str">
            <v>c)</v>
          </cell>
          <cell r="L14" t="str">
            <v>freie Gewinnrücklage</v>
          </cell>
          <cell r="M14">
            <v>822711.89</v>
          </cell>
          <cell r="O14">
            <v>0</v>
          </cell>
        </row>
        <row r="15">
          <cell r="B15" t="str">
            <v> 3.</v>
          </cell>
          <cell r="C15" t="str">
            <v>Grundstücke ohne Bauten</v>
          </cell>
          <cell r="E15">
            <v>0</v>
          </cell>
          <cell r="G15">
            <v>0</v>
          </cell>
          <cell r="K15" t="str">
            <v>d)</v>
          </cell>
          <cell r="L15" t="str">
            <v>andere Gewinnrücklage</v>
          </cell>
          <cell r="M15">
            <v>0</v>
          </cell>
          <cell r="O15">
            <v>393883.26</v>
          </cell>
        </row>
        <row r="16">
          <cell r="B16" t="str">
            <v> 4.</v>
          </cell>
          <cell r="C16" t="str">
            <v>Technische Anlagen</v>
          </cell>
          <cell r="E16">
            <v>6790.75</v>
          </cell>
          <cell r="G16">
            <v>11588.24</v>
          </cell>
          <cell r="J16" t="str">
            <v> 4.</v>
          </cell>
          <cell r="K16" t="str">
            <v>Gewinnvortrag</v>
          </cell>
          <cell r="M16">
            <v>100000</v>
          </cell>
          <cell r="O16">
            <v>453271.5</v>
          </cell>
        </row>
        <row r="17">
          <cell r="B17" t="str">
            <v> 5.</v>
          </cell>
          <cell r="C17" t="str">
            <v>Einrichtungen und Ausstattungen</v>
          </cell>
          <cell r="E17">
            <v>593681.77</v>
          </cell>
          <cell r="G17">
            <v>385845.71</v>
          </cell>
          <cell r="J17" t="str">
            <v> 5.</v>
          </cell>
          <cell r="K17" t="str">
            <v>Jahresüberschuss</v>
          </cell>
          <cell r="M17">
            <v>1752.4</v>
          </cell>
          <cell r="O17">
            <v>75557.13</v>
          </cell>
        </row>
        <row r="18">
          <cell r="B18" t="str">
            <v> 6.</v>
          </cell>
          <cell r="C18" t="str">
            <v>geleistete Anzahlungen und Anlagen im Bau</v>
          </cell>
          <cell r="E18">
            <v>744105.94</v>
          </cell>
          <cell r="G18">
            <v>281558.82</v>
          </cell>
          <cell r="M18">
            <v>1507337.0299999998</v>
          </cell>
          <cell r="O18">
            <v>1505584.63</v>
          </cell>
        </row>
        <row r="19">
          <cell r="E19">
            <v>3909789.69</v>
          </cell>
          <cell r="G19">
            <v>3309446.13</v>
          </cell>
        </row>
        <row r="20">
          <cell r="I20" t="str">
            <v>B.</v>
          </cell>
          <cell r="J20" t="str">
            <v>Sonderposten aus Zuwendungen zur Finanzierung</v>
          </cell>
        </row>
        <row r="21">
          <cell r="E21">
            <v>3922569.2199999997</v>
          </cell>
          <cell r="G21">
            <v>3328978.7199999997</v>
          </cell>
          <cell r="J21" t="str">
            <v> des Sachanlagevermögens</v>
          </cell>
        </row>
        <row r="22">
          <cell r="J22" t="str">
            <v> 1.</v>
          </cell>
          <cell r="K22" t="str">
            <v>Sonderposten aus Fördermitteln nach dem KHG</v>
          </cell>
          <cell r="M22">
            <v>3084884.33</v>
          </cell>
          <cell r="O22">
            <v>2497786.11</v>
          </cell>
        </row>
        <row r="23">
          <cell r="A23" t="str">
            <v>C.</v>
          </cell>
          <cell r="B23" t="str">
            <v>Umlaufvermögen</v>
          </cell>
          <cell r="J23" t="str">
            <v> 2.</v>
          </cell>
          <cell r="K23" t="str">
            <v>Sonderposten aus Zuweisungen und Zuschüssen d. ö. H.</v>
          </cell>
          <cell r="M23">
            <v>274464.8</v>
          </cell>
          <cell r="O23">
            <v>266370.07</v>
          </cell>
        </row>
        <row r="24">
          <cell r="A24" t="str">
            <v>I.</v>
          </cell>
          <cell r="B24" t="str">
            <v>Vorräte</v>
          </cell>
          <cell r="J24" t="str">
            <v> 3.</v>
          </cell>
          <cell r="K24" t="str">
            <v>Sonderposten aus Zuwendungen Dritter</v>
          </cell>
          <cell r="M24">
            <v>19875.65</v>
          </cell>
          <cell r="O24">
            <v>20749.68</v>
          </cell>
        </row>
        <row r="25">
          <cell r="B25" t="str">
            <v> 1.</v>
          </cell>
          <cell r="C25" t="str">
            <v>Roh-, Hilfs- und Betriebsstoffe</v>
          </cell>
          <cell r="E25">
            <v>97441.98</v>
          </cell>
          <cell r="G25">
            <v>108765.81</v>
          </cell>
          <cell r="M25">
            <v>3379224.78</v>
          </cell>
          <cell r="O25">
            <v>2784905.86</v>
          </cell>
        </row>
        <row r="26">
          <cell r="B26" t="str">
            <v> 2.</v>
          </cell>
          <cell r="C26" t="str">
            <v>unfertige Erzeugnisse, unfertige Leistungen</v>
          </cell>
          <cell r="E26">
            <v>0</v>
          </cell>
          <cell r="G26">
            <v>0</v>
          </cell>
        </row>
        <row r="27">
          <cell r="B27" t="str">
            <v> 4.</v>
          </cell>
          <cell r="C27" t="str">
            <v>geleistete Anzahlungen</v>
          </cell>
          <cell r="E27">
            <v>0</v>
          </cell>
          <cell r="G27">
            <v>0</v>
          </cell>
          <cell r="I27" t="str">
            <v>C.</v>
          </cell>
          <cell r="J27" t="str">
            <v>Rückstellungen</v>
          </cell>
        </row>
        <row r="28">
          <cell r="E28">
            <v>97441.98</v>
          </cell>
          <cell r="G28">
            <v>108765.81</v>
          </cell>
          <cell r="J28" t="str">
            <v> 1.</v>
          </cell>
          <cell r="K28" t="str">
            <v>Pensionsrückstellungen</v>
          </cell>
          <cell r="M28">
            <v>0</v>
          </cell>
          <cell r="O28">
            <v>0</v>
          </cell>
        </row>
        <row r="29">
          <cell r="J29" t="str">
            <v> 2.</v>
          </cell>
          <cell r="K29" t="str">
            <v>Steuerrückstellungen</v>
          </cell>
          <cell r="M29">
            <v>0</v>
          </cell>
          <cell r="O29">
            <v>0</v>
          </cell>
        </row>
        <row r="30">
          <cell r="A30" t="str">
            <v>II.</v>
          </cell>
          <cell r="B30" t="str">
            <v>Forderungen und sonstige Vermögensgegenstände</v>
          </cell>
          <cell r="J30" t="str">
            <v> 3.</v>
          </cell>
          <cell r="K30" t="str">
            <v>Sonstige Rückstellungen</v>
          </cell>
          <cell r="M30">
            <v>854372.64</v>
          </cell>
          <cell r="O30">
            <v>1676759.4</v>
          </cell>
        </row>
        <row r="31">
          <cell r="B31" t="str">
            <v> 1.</v>
          </cell>
          <cell r="C31" t="str">
            <v>Forderungen aus Lieferungen und Leistungen</v>
          </cell>
          <cell r="E31">
            <v>1489819.33</v>
          </cell>
          <cell r="G31">
            <v>1946914.17</v>
          </cell>
          <cell r="M31">
            <v>854372.64</v>
          </cell>
          <cell r="O31">
            <v>1676759.4</v>
          </cell>
        </row>
        <row r="32">
          <cell r="C32" t="str">
            <v>-</v>
          </cell>
          <cell r="D32" t="str">
            <v>davon mit einer Restlaufzeit von mehr als einem Jahr</v>
          </cell>
        </row>
        <row r="33">
          <cell r="D33" t="str">
            <v>EUR 0,00 (Vorjahr EUR 0,00)</v>
          </cell>
          <cell r="I33" t="str">
            <v>D.</v>
          </cell>
          <cell r="J33" t="str">
            <v>Verbindlichkeiten</v>
          </cell>
        </row>
        <row r="34">
          <cell r="B34" t="str">
            <v> 2.</v>
          </cell>
          <cell r="C34" t="str">
            <v>Forderungen an Gesellschafter bzw. Krankenhausträger</v>
          </cell>
          <cell r="E34">
            <v>3385084.62</v>
          </cell>
          <cell r="G34">
            <v>1842107.24</v>
          </cell>
          <cell r="J34" t="str">
            <v> 2.</v>
          </cell>
          <cell r="K34" t="str">
            <v>Erhaltene Anzahlungen</v>
          </cell>
          <cell r="M34">
            <v>369</v>
          </cell>
          <cell r="O34">
            <v>620.73</v>
          </cell>
        </row>
        <row r="35">
          <cell r="C35" t="str">
            <v>-</v>
          </cell>
          <cell r="D35" t="str">
            <v>davon mit einer Restlaufzeit von mehr als einem Jahr</v>
          </cell>
          <cell r="K35" t="str">
            <v>-</v>
          </cell>
          <cell r="L35" t="str">
            <v>davon mit einer Restlaufzeit bis zu einem Jahr</v>
          </cell>
        </row>
        <row r="36">
          <cell r="D36" t="str">
            <v>EUR 0,00 (Vorjahr EUR 0,00)</v>
          </cell>
          <cell r="L36" t="str">
            <v>EUR 0,00 (Vorjahr EUR 0,00)</v>
          </cell>
        </row>
        <row r="37">
          <cell r="B37" t="str">
            <v> 3.</v>
          </cell>
          <cell r="C37" t="str">
            <v>Forderungen nach dem Krankenhausfinanzierungsrecht</v>
          </cell>
          <cell r="E37">
            <v>8626121.11</v>
          </cell>
          <cell r="G37">
            <v>9349283.66</v>
          </cell>
          <cell r="J37" t="str">
            <v> 3.</v>
          </cell>
          <cell r="K37" t="str">
            <v>Verbindlichkeiten aus Lieferungen und Leistungen</v>
          </cell>
          <cell r="M37">
            <v>170431.55</v>
          </cell>
          <cell r="O37">
            <v>138180.87</v>
          </cell>
        </row>
        <row r="38">
          <cell r="C38" t="str">
            <v>-</v>
          </cell>
          <cell r="D38" t="str">
            <v>davon nach der BPflV</v>
          </cell>
          <cell r="K38" t="str">
            <v>-</v>
          </cell>
          <cell r="L38" t="str">
            <v>davon mit einer Restlaufzeit bis zu einem Jahr</v>
          </cell>
        </row>
        <row r="39">
          <cell r="D39" t="str">
            <v>EUR 267.630,00 (Vorjahr EUR 196.396,00)</v>
          </cell>
          <cell r="L39" t="str">
            <v>EUR 170.431,55 (Vorjahr EUR 138.180,87)</v>
          </cell>
        </row>
        <row r="40">
          <cell r="C40" t="str">
            <v>-</v>
          </cell>
          <cell r="D40" t="str">
            <v>davon mit einer Restlaufzeit von mehr als einem Jahr</v>
          </cell>
          <cell r="J40" t="str">
            <v> 5.</v>
          </cell>
          <cell r="K40" t="str">
            <v>Verbindlichkeiten gegenüber dem Krankenhausträger</v>
          </cell>
          <cell r="M40">
            <v>1899694.46</v>
          </cell>
          <cell r="O40">
            <v>487889.82</v>
          </cell>
        </row>
        <row r="41">
          <cell r="D41" t="str">
            <v>EUR 5.810.000,00 (Vorjahr EUR 7.510.000,00)</v>
          </cell>
          <cell r="K41" t="str">
            <v>-</v>
          </cell>
          <cell r="L41" t="str">
            <v>davon mit einer Restlaufzeit bis zu einem Jahr</v>
          </cell>
        </row>
        <row r="42">
          <cell r="B42" t="str">
            <v> 6.</v>
          </cell>
          <cell r="C42" t="str">
            <v>Sonstige Vermögensgegenstände</v>
          </cell>
          <cell r="E42">
            <v>5434.49</v>
          </cell>
          <cell r="G42">
            <v>35637.01</v>
          </cell>
          <cell r="L42" t="str">
            <v>EUR 1.889.694,46 (Vorjahr EUR 487.889,82)</v>
          </cell>
        </row>
        <row r="43">
          <cell r="C43" t="str">
            <v>-</v>
          </cell>
          <cell r="D43" t="str">
            <v>davon mit einer Restlaufzeit von mehr als einem Jahr</v>
          </cell>
          <cell r="J43" t="str">
            <v> 6.</v>
          </cell>
          <cell r="K43" t="str">
            <v>Verbindlichkeiten nach dem Krankenhausfinanzierungsgesetz</v>
          </cell>
          <cell r="M43">
            <v>9518289.24</v>
          </cell>
          <cell r="O43">
            <v>10162443.06</v>
          </cell>
        </row>
        <row r="44">
          <cell r="D44" t="str">
            <v>EUR 0,00 (Vorjahr EUR 0,00)</v>
          </cell>
          <cell r="K44" t="str">
            <v>-</v>
          </cell>
          <cell r="L44" t="str">
            <v>davon nach der BPflV</v>
          </cell>
        </row>
        <row r="45">
          <cell r="E45">
            <v>13506459.549999999</v>
          </cell>
          <cell r="G45">
            <v>13173942.08</v>
          </cell>
          <cell r="L45" t="str">
            <v>EUR 0,00 (Vorjahr EUR 5.991,00)</v>
          </cell>
        </row>
        <row r="46">
          <cell r="K46" t="str">
            <v>-</v>
          </cell>
          <cell r="L46" t="str">
            <v>davon mit einer Restlaufzeit bis zu einem Jahr</v>
          </cell>
        </row>
        <row r="47">
          <cell r="A47" t="str">
            <v>IV.</v>
          </cell>
          <cell r="B47" t="str">
            <v>Kassenbestand, Guthaben bei Kreditinstituten</v>
          </cell>
          <cell r="E47">
            <v>90426.74</v>
          </cell>
          <cell r="G47">
            <v>330331.14</v>
          </cell>
          <cell r="L47" t="str">
            <v>EUR 3.708.289,24 (Vorjahr EUR 2.642.443,06)</v>
          </cell>
        </row>
        <row r="48">
          <cell r="J48" t="str">
            <v> 7.</v>
          </cell>
          <cell r="K48" t="str">
            <v>Verbindlichkeiten aus sonstigen Zuwendungen</v>
          </cell>
          <cell r="M48">
            <v>192884.04</v>
          </cell>
          <cell r="O48">
            <v>97708.89</v>
          </cell>
        </row>
        <row r="49">
          <cell r="E49">
            <v>13694328.27</v>
          </cell>
          <cell r="G49">
            <v>13613039.030000001</v>
          </cell>
          <cell r="K49" t="str">
            <v>-</v>
          </cell>
          <cell r="L49" t="str">
            <v>davon mit einer Restlaufzeit bis zu einem Jahr</v>
          </cell>
        </row>
        <row r="50">
          <cell r="L50" t="str">
            <v>EUR 192.884,04 (Vorjahr EUR 97.708,89)</v>
          </cell>
        </row>
        <row r="51">
          <cell r="A51" t="str">
            <v>E.</v>
          </cell>
          <cell r="B51" t="str">
            <v>Rechnungsabgrenzungsposten</v>
          </cell>
          <cell r="J51" t="str">
            <v>10.</v>
          </cell>
          <cell r="K51" t="str">
            <v>sonstige Verbindlichkeiten</v>
          </cell>
          <cell r="M51">
            <v>99539.02</v>
          </cell>
          <cell r="O51">
            <v>89354.55</v>
          </cell>
        </row>
        <row r="52">
          <cell r="B52" t="str">
            <v> 2.</v>
          </cell>
          <cell r="C52" t="str">
            <v>andere Abgrenzungsposten</v>
          </cell>
          <cell r="E52">
            <v>5244.27</v>
          </cell>
          <cell r="G52">
            <v>1430.06</v>
          </cell>
          <cell r="K52" t="str">
            <v>-</v>
          </cell>
          <cell r="L52" t="str">
            <v>davon mit einer Restlaufzeit bis zu einem Jahr</v>
          </cell>
        </row>
        <row r="53">
          <cell r="L53" t="str">
            <v>EUR 99.539,02 (Vorjahr EUR 89.354,55)</v>
          </cell>
        </row>
        <row r="54">
          <cell r="M54">
            <v>11881207.309999999</v>
          </cell>
          <cell r="O54">
            <v>10976197.920000002</v>
          </cell>
        </row>
        <row r="56">
          <cell r="I56" t="str">
            <v>F.</v>
          </cell>
          <cell r="J56" t="str">
            <v>Rechnungsabgrenzungsposten</v>
          </cell>
          <cell r="M56">
            <v>0</v>
          </cell>
          <cell r="O56">
            <v>0</v>
          </cell>
        </row>
        <row r="58">
          <cell r="E58">
            <v>17622141.759999998</v>
          </cell>
          <cell r="G58">
            <v>16943447.81</v>
          </cell>
          <cell r="M58">
            <v>17622141.759999998</v>
          </cell>
          <cell r="O58">
            <v>16943447.810000002</v>
          </cell>
        </row>
      </sheetData>
      <sheetData sheetId="9">
        <row r="1">
          <cell r="A1" t="str">
            <v>Rheinische Kliniken Mönchengladbach</v>
          </cell>
        </row>
        <row r="2">
          <cell r="A2" t="str">
            <v>Jahresabschluss 2003</v>
          </cell>
        </row>
        <row r="7">
          <cell r="E7">
            <v>2003</v>
          </cell>
          <cell r="G7">
            <v>2002</v>
          </cell>
        </row>
      </sheetData>
      <sheetData sheetId="16">
        <row r="16">
          <cell r="C16">
            <v>171.5</v>
          </cell>
          <cell r="E16">
            <v>171.4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II.1.1 Betten"/>
      <sheetName val="III.2 Mengendaten"/>
      <sheetName val="III.2.1 BT und Auslastung"/>
      <sheetName val="III.2.2 FZ und VD der KHG"/>
      <sheetName val="III.2.3 Ambulanzen"/>
      <sheetName val="III.3 Pflegesätze KHG"/>
      <sheetName val="III.2.3 Pflegesätze  Sonstige"/>
      <sheetName val="III.3 Plegesätze Ambul. 1_2Bett"/>
      <sheetName val="Eingabe Bilanz"/>
      <sheetName val="Anlage 1 Bilanz"/>
      <sheetName val="Anlage 2 GuV"/>
      <sheetName val="Anlage 3 Anlagennachweis"/>
      <sheetName val="IV. Vermögenslage"/>
      <sheetName val="IV. Eigenkapital"/>
      <sheetName val="IV. Rückstellungen"/>
      <sheetName val="V.1 Ertrags_Aufwandsentwicklung"/>
      <sheetName val="V.1.2a)Personalbestand und Aufw"/>
      <sheetName val="V.1.2 Personalaufwandgliederung"/>
      <sheetName val="Bilanz_Unterschrift"/>
      <sheetName val="Spartenrechnung extra"/>
      <sheetName val="Ausgliederung extra"/>
      <sheetName val="Rückstellungen extra"/>
      <sheetName val="III.2.1 a) Kennzahlen"/>
    </sheetNames>
    <sheetDataSet>
      <sheetData sheetId="0">
        <row r="24">
          <cell r="C24">
            <v>743</v>
          </cell>
          <cell r="E24">
            <v>735</v>
          </cell>
        </row>
      </sheetData>
      <sheetData sheetId="2">
        <row r="24">
          <cell r="C24">
            <v>249413</v>
          </cell>
          <cell r="E24">
            <v>244960</v>
          </cell>
        </row>
      </sheetData>
      <sheetData sheetId="3">
        <row r="18">
          <cell r="C18">
            <v>4559</v>
          </cell>
          <cell r="E18">
            <v>4208.5</v>
          </cell>
        </row>
      </sheetData>
      <sheetData sheetId="8">
        <row r="1">
          <cell r="A1" t="str">
            <v>Rheinische Kliniken Viersen</v>
          </cell>
        </row>
        <row r="2">
          <cell r="A2" t="str">
            <v>Jahresabschluss 2003</v>
          </cell>
        </row>
        <row r="4">
          <cell r="A4" t="str">
            <v>Bilanz</v>
          </cell>
        </row>
        <row r="5">
          <cell r="A5" t="str">
            <v>zum 31. Dezember 2003</v>
          </cell>
        </row>
        <row r="7">
          <cell r="A7" t="str">
            <v>A k t i v a </v>
          </cell>
          <cell r="E7">
            <v>2003</v>
          </cell>
          <cell r="G7">
            <v>2002</v>
          </cell>
          <cell r="I7" t="str">
            <v>P a s s i v a</v>
          </cell>
          <cell r="M7">
            <v>2003</v>
          </cell>
          <cell r="O7">
            <v>2002</v>
          </cell>
        </row>
        <row r="8">
          <cell r="E8" t="str">
            <v>EUR</v>
          </cell>
          <cell r="G8" t="str">
            <v>EUR</v>
          </cell>
          <cell r="M8" t="str">
            <v>EUR</v>
          </cell>
          <cell r="O8" t="str">
            <v>EUR</v>
          </cell>
        </row>
        <row r="9">
          <cell r="A9" t="str">
            <v>B.</v>
          </cell>
          <cell r="B9" t="str">
            <v>Anlagevermögen</v>
          </cell>
          <cell r="I9" t="str">
            <v>A.</v>
          </cell>
          <cell r="J9" t="str">
            <v>Eigenkapital</v>
          </cell>
        </row>
        <row r="10">
          <cell r="A10" t="str">
            <v>I.</v>
          </cell>
          <cell r="E10">
            <v>346470</v>
          </cell>
          <cell r="G10">
            <v>317892</v>
          </cell>
          <cell r="J10" t="str">
            <v> 1.</v>
          </cell>
          <cell r="K10" t="str">
            <v>Festgesetztes Kapital</v>
          </cell>
          <cell r="M10">
            <v>1155587.97</v>
          </cell>
          <cell r="O10">
            <v>1155587.97</v>
          </cell>
        </row>
        <row r="11">
          <cell r="J11" t="str">
            <v> 2.</v>
          </cell>
          <cell r="K11" t="str">
            <v>Kapitalrücklagen</v>
          </cell>
          <cell r="M11">
            <v>953318.63</v>
          </cell>
          <cell r="O11">
            <v>0</v>
          </cell>
        </row>
        <row r="12">
          <cell r="A12" t="str">
            <v>II.</v>
          </cell>
          <cell r="B12" t="str">
            <v>Sachanlagen</v>
          </cell>
          <cell r="J12" t="str">
            <v> 3.</v>
          </cell>
          <cell r="K12" t="str">
            <v>Gewinnrücklagen</v>
          </cell>
        </row>
        <row r="13">
          <cell r="B13" t="str">
            <v> 1.</v>
          </cell>
          <cell r="C13" t="str">
            <v>Grundstücke mit Betriebsbauten</v>
          </cell>
          <cell r="E13">
            <v>14791580.5</v>
          </cell>
          <cell r="G13">
            <v>15377753.5</v>
          </cell>
          <cell r="K13" t="str">
            <v>a)</v>
          </cell>
          <cell r="L13" t="str">
            <v>verwendete Gewinnrücklage</v>
          </cell>
          <cell r="M13">
            <v>0</v>
          </cell>
          <cell r="O13">
            <v>0</v>
          </cell>
        </row>
        <row r="14">
          <cell r="B14" t="str">
            <v> 2.</v>
          </cell>
          <cell r="C14" t="str">
            <v>Grundstücke mit Wohnbauten</v>
          </cell>
          <cell r="E14">
            <v>2504324.03</v>
          </cell>
          <cell r="G14">
            <v>2597121.03</v>
          </cell>
          <cell r="K14" t="str">
            <v>b)</v>
          </cell>
          <cell r="L14" t="str">
            <v>zweckgebundene Gewinnrücklage</v>
          </cell>
          <cell r="M14">
            <v>0</v>
          </cell>
          <cell r="O14">
            <v>0</v>
          </cell>
        </row>
        <row r="15">
          <cell r="B15" t="str">
            <v> 3.</v>
          </cell>
          <cell r="C15" t="str">
            <v>Grundstücke ohne Bauten</v>
          </cell>
          <cell r="E15">
            <v>0</v>
          </cell>
          <cell r="G15">
            <v>0</v>
          </cell>
          <cell r="K15" t="str">
            <v>c)</v>
          </cell>
          <cell r="L15" t="str">
            <v>freie Gewinnrücklage</v>
          </cell>
          <cell r="M15">
            <v>597509.26</v>
          </cell>
          <cell r="O15">
            <v>597509.26</v>
          </cell>
        </row>
        <row r="16">
          <cell r="B16" t="str">
            <v> 4.</v>
          </cell>
          <cell r="C16" t="str">
            <v>Technische Anlagen</v>
          </cell>
          <cell r="E16">
            <v>15765512</v>
          </cell>
          <cell r="G16">
            <v>16647881</v>
          </cell>
          <cell r="K16" t="str">
            <v>d)</v>
          </cell>
          <cell r="L16" t="str">
            <v>andere Gewinnrücklage</v>
          </cell>
          <cell r="M16">
            <v>0</v>
          </cell>
          <cell r="O16">
            <v>0</v>
          </cell>
        </row>
        <row r="17">
          <cell r="B17" t="str">
            <v> 5.</v>
          </cell>
          <cell r="C17" t="str">
            <v>Einrichtungen und Ausstattungen</v>
          </cell>
          <cell r="E17">
            <v>2095036</v>
          </cell>
          <cell r="G17">
            <v>2285704</v>
          </cell>
          <cell r="J17" t="str">
            <v> 4.</v>
          </cell>
          <cell r="K17" t="str">
            <v>Verlustvortrag</v>
          </cell>
          <cell r="M17">
            <v>-2143344.14</v>
          </cell>
          <cell r="O17">
            <v>-1595521.16</v>
          </cell>
        </row>
        <row r="18">
          <cell r="B18" t="str">
            <v> 6.</v>
          </cell>
          <cell r="C18" t="str">
            <v>geleistete Anzahlungen und Anlagen im Bau</v>
          </cell>
          <cell r="E18">
            <v>8946854.17</v>
          </cell>
          <cell r="G18">
            <v>7761208.8</v>
          </cell>
          <cell r="J18" t="str">
            <v> 5.</v>
          </cell>
          <cell r="K18" t="str">
            <v>Jahresfehlbetrag</v>
          </cell>
          <cell r="M18">
            <v>-179290.62</v>
          </cell>
          <cell r="O18">
            <v>-547822.98</v>
          </cell>
        </row>
        <row r="19">
          <cell r="E19">
            <v>44103306.7</v>
          </cell>
          <cell r="G19">
            <v>44669668.33</v>
          </cell>
          <cell r="J19" t="str">
            <v> 6.</v>
          </cell>
          <cell r="K19" t="str">
            <v>Nicht durch Eigenkapital gedeckter Fehlbetrag</v>
          </cell>
          <cell r="M19">
            <v>0</v>
          </cell>
          <cell r="O19">
            <v>390246.91</v>
          </cell>
        </row>
        <row r="20">
          <cell r="M20">
            <v>383781.1000000002</v>
          </cell>
          <cell r="O20">
            <v>0</v>
          </cell>
        </row>
        <row r="21">
          <cell r="E21">
            <v>44449776.7</v>
          </cell>
          <cell r="G21">
            <v>44987560.33</v>
          </cell>
        </row>
        <row r="22">
          <cell r="I22" t="str">
            <v>B.</v>
          </cell>
          <cell r="J22" t="str">
            <v>Sonderposten aus Zuwendungen zur Finanzierung</v>
          </cell>
        </row>
        <row r="23">
          <cell r="A23" t="str">
            <v>C.</v>
          </cell>
          <cell r="B23" t="str">
            <v>Umlaufvermögen</v>
          </cell>
          <cell r="J23" t="str">
            <v> des Sachanlagevermögens</v>
          </cell>
        </row>
        <row r="24">
          <cell r="A24" t="str">
            <v>I.</v>
          </cell>
          <cell r="B24" t="str">
            <v>Vorräte</v>
          </cell>
          <cell r="J24" t="str">
            <v> 1.</v>
          </cell>
          <cell r="K24" t="str">
            <v>Sonderposten aus Fördermitteln nach dem KHG</v>
          </cell>
          <cell r="M24">
            <v>20624908.88</v>
          </cell>
          <cell r="O24">
            <v>21418578.45</v>
          </cell>
        </row>
        <row r="25">
          <cell r="B25" t="str">
            <v> 1.</v>
          </cell>
          <cell r="C25" t="str">
            <v>Roh-, Hilfs- und Betriebsstoffe</v>
          </cell>
          <cell r="E25">
            <v>562459.32</v>
          </cell>
          <cell r="G25">
            <v>490328.66</v>
          </cell>
          <cell r="J25" t="str">
            <v> 2.</v>
          </cell>
          <cell r="K25" t="str">
            <v>Sonderposten aus Zuweisungen und Zuschüssen d. ö. H.</v>
          </cell>
          <cell r="M25">
            <v>23205226.16</v>
          </cell>
          <cell r="O25">
            <v>22947736.22</v>
          </cell>
        </row>
        <row r="26">
          <cell r="B26" t="str">
            <v> 2.</v>
          </cell>
          <cell r="C26" t="str">
            <v>unfertige Erzeugnisse, unfertige Leistungen</v>
          </cell>
          <cell r="E26">
            <v>0</v>
          </cell>
          <cell r="G26">
            <v>0</v>
          </cell>
          <cell r="J26" t="str">
            <v> 3.</v>
          </cell>
          <cell r="K26" t="str">
            <v>Sonderposten aus Zuwendungen Dritter</v>
          </cell>
          <cell r="M26">
            <v>0</v>
          </cell>
          <cell r="O26">
            <v>0</v>
          </cell>
        </row>
        <row r="27">
          <cell r="B27" t="str">
            <v> 4.</v>
          </cell>
          <cell r="C27" t="str">
            <v>geleistete Anzahlungen</v>
          </cell>
          <cell r="E27">
            <v>0</v>
          </cell>
          <cell r="G27">
            <v>0</v>
          </cell>
          <cell r="M27">
            <v>43830135.04</v>
          </cell>
          <cell r="O27">
            <v>44366314.67</v>
          </cell>
        </row>
        <row r="28">
          <cell r="E28">
            <v>562459.32</v>
          </cell>
          <cell r="G28">
            <v>490328.66</v>
          </cell>
        </row>
        <row r="29">
          <cell r="I29" t="str">
            <v>C.</v>
          </cell>
          <cell r="J29" t="str">
            <v>Rückstellungen</v>
          </cell>
        </row>
        <row r="30">
          <cell r="A30" t="str">
            <v>II.</v>
          </cell>
          <cell r="B30" t="str">
            <v>Forderungen und sonstige Vermögensgegenstände</v>
          </cell>
          <cell r="J30" t="str">
            <v> 1.</v>
          </cell>
          <cell r="K30" t="str">
            <v>Pensionsrückstellungen</v>
          </cell>
          <cell r="M30">
            <v>0</v>
          </cell>
          <cell r="O30">
            <v>0</v>
          </cell>
        </row>
        <row r="31">
          <cell r="B31" t="str">
            <v> 1.</v>
          </cell>
          <cell r="C31" t="str">
            <v>Forderungen aus Lieferungen und Leistungen</v>
          </cell>
          <cell r="E31">
            <v>17904339.33</v>
          </cell>
          <cell r="G31">
            <v>17740685.84</v>
          </cell>
          <cell r="J31" t="str">
            <v> 2.</v>
          </cell>
          <cell r="K31" t="str">
            <v>Steuerrückstellungen</v>
          </cell>
          <cell r="M31">
            <v>0</v>
          </cell>
          <cell r="O31">
            <v>0</v>
          </cell>
        </row>
        <row r="32">
          <cell r="C32" t="str">
            <v>-</v>
          </cell>
          <cell r="D32" t="str">
            <v>davon mit einer Restlaufzeit von mehr als einem Jahr</v>
          </cell>
          <cell r="J32" t="str">
            <v> 3.</v>
          </cell>
          <cell r="K32" t="str">
            <v>Sonstige Rückstellungen</v>
          </cell>
          <cell r="M32">
            <v>1951406.58</v>
          </cell>
          <cell r="O32">
            <v>1783124.19</v>
          </cell>
        </row>
        <row r="33">
          <cell r="D33" t="str">
            <v>EUR 0,00 (Vorjahr EUR 0,00)</v>
          </cell>
          <cell r="M33">
            <v>1951406.58</v>
          </cell>
          <cell r="O33">
            <v>1783124.19</v>
          </cell>
        </row>
        <row r="34">
          <cell r="B34" t="str">
            <v> 2.</v>
          </cell>
          <cell r="C34" t="str">
            <v>Forderungen an Gesellschafter bzw. Krankenhausträger</v>
          </cell>
          <cell r="E34">
            <v>4172854.99</v>
          </cell>
          <cell r="G34">
            <v>3322209.51</v>
          </cell>
        </row>
        <row r="35">
          <cell r="C35" t="str">
            <v>-</v>
          </cell>
          <cell r="D35" t="str">
            <v>davon mit einer Restlaufzeit von mehr als einem Jahr</v>
          </cell>
          <cell r="I35" t="str">
            <v>D.</v>
          </cell>
          <cell r="J35" t="str">
            <v>Verbindlichkeiten</v>
          </cell>
        </row>
        <row r="36">
          <cell r="D36" t="str">
            <v>EUR 0,00 (Vorjahr EUR 0,00)</v>
          </cell>
          <cell r="J36" t="str">
            <v> 2.</v>
          </cell>
          <cell r="K36" t="str">
            <v>Erhaltene Anzahlungen</v>
          </cell>
          <cell r="M36">
            <v>78714.51</v>
          </cell>
          <cell r="O36">
            <v>287.62</v>
          </cell>
        </row>
        <row r="37">
          <cell r="B37" t="str">
            <v> 3.</v>
          </cell>
          <cell r="C37" t="str">
            <v>Forderungen nach dem Krankenhausfinanzierungsrecht</v>
          </cell>
          <cell r="E37">
            <v>1008941.76</v>
          </cell>
          <cell r="G37">
            <v>554463.5</v>
          </cell>
          <cell r="K37" t="str">
            <v>-</v>
          </cell>
          <cell r="L37" t="str">
            <v>davon mit einer Restlaufzeit bis zu einem Jahr</v>
          </cell>
        </row>
        <row r="38">
          <cell r="C38" t="str">
            <v>-</v>
          </cell>
          <cell r="D38" t="str">
            <v>davon nach der BPflV</v>
          </cell>
          <cell r="L38" t="str">
            <v>EUR 78.714,51 (Vorjahr EUR 287,62)</v>
          </cell>
        </row>
        <row r="39">
          <cell r="D39" t="str">
            <v>EUR 464.802,00 (Vorjahr EUR 0,00)</v>
          </cell>
          <cell r="J39" t="str">
            <v> 3.</v>
          </cell>
          <cell r="K39" t="str">
            <v>Verbindlichkeiten aus Lieferungen und Leistungen</v>
          </cell>
          <cell r="M39">
            <v>1571504.97</v>
          </cell>
          <cell r="O39">
            <v>959492.22</v>
          </cell>
        </row>
        <row r="40">
          <cell r="C40" t="str">
            <v>-</v>
          </cell>
          <cell r="D40" t="str">
            <v>davon mit einer Restlaufzeit von mehr als einem Jahr</v>
          </cell>
          <cell r="K40" t="str">
            <v>-</v>
          </cell>
          <cell r="L40" t="str">
            <v>davon mit einer Restlaufzeit bis zu einem Jahr</v>
          </cell>
        </row>
        <row r="41">
          <cell r="D41" t="str">
            <v>EUR 0,00 (Vorjahr EUR 0,00)</v>
          </cell>
          <cell r="L41" t="str">
            <v>EUR 1.571.504,97 (Vorjahr EUR 959.492,22)</v>
          </cell>
        </row>
        <row r="42">
          <cell r="B42" t="str">
            <v> 6.</v>
          </cell>
          <cell r="C42" t="str">
            <v>Sonstige Vermögensgegenstände</v>
          </cell>
          <cell r="E42">
            <v>17123838.03</v>
          </cell>
          <cell r="G42">
            <v>16443361.41</v>
          </cell>
          <cell r="J42" t="str">
            <v> 5.</v>
          </cell>
          <cell r="K42" t="str">
            <v>Verbindlichkeiten gegenüber dem Krankenhausträger</v>
          </cell>
          <cell r="M42">
            <v>20432848.97</v>
          </cell>
          <cell r="O42">
            <v>19017985.47</v>
          </cell>
        </row>
        <row r="43">
          <cell r="C43" t="str">
            <v>-</v>
          </cell>
          <cell r="D43" t="str">
            <v>davon mit einer Restlaufzeit von mehr als einem Jahr</v>
          </cell>
          <cell r="K43" t="str">
            <v>-</v>
          </cell>
          <cell r="L43" t="str">
            <v>davon mit einer Restlaufzeit bis zu einem Jahr</v>
          </cell>
        </row>
        <row r="44">
          <cell r="D44" t="str">
            <v>EUR 14.571.408,71 (Vorjahr EUR 14.948.238,71)</v>
          </cell>
          <cell r="L44" t="str">
            <v>EUR 20.432.848,97 (Vorjahr EUR 19.017.985,47)</v>
          </cell>
        </row>
        <row r="45">
          <cell r="E45">
            <v>40209974.11</v>
          </cell>
          <cell r="G45">
            <v>38060720.260000005</v>
          </cell>
          <cell r="J45" t="str">
            <v> 6.</v>
          </cell>
          <cell r="K45" t="str">
            <v>Verbindlichkeiten nach dem Krankenhausfinanzierungsgesetz</v>
          </cell>
          <cell r="M45">
            <v>1419510.33</v>
          </cell>
          <cell r="O45">
            <v>1699864.44</v>
          </cell>
        </row>
        <row r="46">
          <cell r="K46" t="str">
            <v>-</v>
          </cell>
          <cell r="L46" t="str">
            <v>davon nach der BPflV</v>
          </cell>
        </row>
        <row r="47">
          <cell r="A47" t="str">
            <v>IV.</v>
          </cell>
          <cell r="B47" t="str">
            <v>Kassenbestand, Guthaben bei Kreditinstituten</v>
          </cell>
          <cell r="E47">
            <v>484015.18</v>
          </cell>
          <cell r="G47">
            <v>328947.19</v>
          </cell>
          <cell r="L47" t="str">
            <v>EUR 0,00 (Vorjahr EUR 137.899,00)</v>
          </cell>
        </row>
        <row r="48">
          <cell r="K48" t="str">
            <v>-</v>
          </cell>
          <cell r="L48" t="str">
            <v>davon mit einer Restlaufzeit bis zu einem Jahr</v>
          </cell>
        </row>
        <row r="49">
          <cell r="E49">
            <v>41256448.61</v>
          </cell>
          <cell r="G49">
            <v>38879996.11</v>
          </cell>
          <cell r="L49" t="str">
            <v>EUR 1.419.510,33 (Vorjahr EUR 1.699.864,44)</v>
          </cell>
        </row>
        <row r="50">
          <cell r="J50" t="str">
            <v> 7.</v>
          </cell>
          <cell r="K50" t="str">
            <v>Verbindlichkeiten aus sonstigen Zuwendungen</v>
          </cell>
          <cell r="M50">
            <v>14909461.1</v>
          </cell>
          <cell r="O50">
            <v>15288440.43</v>
          </cell>
        </row>
        <row r="51">
          <cell r="A51" t="str">
            <v>E.</v>
          </cell>
          <cell r="B51" t="str">
            <v>Rechnungsabgrenzungsposten</v>
          </cell>
          <cell r="K51" t="str">
            <v>-</v>
          </cell>
          <cell r="L51" t="str">
            <v>davon mit einer Restlaufzeit bis zu einem Jahr</v>
          </cell>
        </row>
        <row r="52">
          <cell r="B52" t="str">
            <v> 2.</v>
          </cell>
          <cell r="C52" t="str">
            <v>andere Abgrenzungsposten</v>
          </cell>
          <cell r="E52">
            <v>58203.97</v>
          </cell>
          <cell r="G52">
            <v>71366.2</v>
          </cell>
          <cell r="L52" t="str">
            <v>EUR 338.052,39 (Vorjahr EUR 340.201,72)</v>
          </cell>
        </row>
        <row r="53">
          <cell r="J53" t="str">
            <v>10.</v>
          </cell>
          <cell r="K53" t="str">
            <v>sonstige Verbindlichkeiten</v>
          </cell>
          <cell r="M53">
            <v>1155443.17</v>
          </cell>
          <cell r="O53">
            <v>1179928.78</v>
          </cell>
        </row>
        <row r="54">
          <cell r="A54" t="str">
            <v>F.</v>
          </cell>
          <cell r="B54" t="str">
            <v>Nicht durch Eigenkapital gedeckter Fehlbetrag</v>
          </cell>
          <cell r="E54">
            <v>0</v>
          </cell>
          <cell r="G54">
            <v>390246.91</v>
          </cell>
          <cell r="K54" t="str">
            <v>-</v>
          </cell>
          <cell r="L54" t="str">
            <v>davon mit einer Restlaufzeit bis zu einem Jahr</v>
          </cell>
        </row>
        <row r="55">
          <cell r="L55" t="str">
            <v>EUR 1.155.443,17 (Vorjahr EUR 1.179.928,78)</v>
          </cell>
        </row>
        <row r="56">
          <cell r="M56">
            <v>39567483.050000004</v>
          </cell>
          <cell r="O56">
            <v>38145998.96</v>
          </cell>
        </row>
        <row r="58">
          <cell r="I58" t="str">
            <v>F.</v>
          </cell>
          <cell r="J58" t="str">
            <v>Rechnungsabgrenzungsposten</v>
          </cell>
          <cell r="M58">
            <v>31623.51</v>
          </cell>
          <cell r="O58">
            <v>33731.73</v>
          </cell>
        </row>
        <row r="60">
          <cell r="E60">
            <v>85764429.28</v>
          </cell>
          <cell r="G60">
            <v>84329169.55</v>
          </cell>
          <cell r="M60">
            <v>85764429.28000002</v>
          </cell>
          <cell r="O60">
            <v>84329169.55</v>
          </cell>
        </row>
      </sheetData>
      <sheetData sheetId="16">
        <row r="16">
          <cell r="C16">
            <v>868.6</v>
          </cell>
          <cell r="E16">
            <v>869.6600000000001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workbookViewId="0" topLeftCell="G36">
      <selection activeCell="J51" sqref="J51"/>
    </sheetView>
  </sheetViews>
  <sheetFormatPr defaultColWidth="11.00390625" defaultRowHeight="14.25"/>
  <cols>
    <col min="1" max="1" width="2.125" style="25" customWidth="1"/>
    <col min="2" max="2" width="2.50390625" style="25" customWidth="1"/>
    <col min="3" max="3" width="1.875" style="25" customWidth="1"/>
    <col min="4" max="4" width="40.625" style="25" customWidth="1"/>
    <col min="5" max="5" width="11.625" style="25" customWidth="1"/>
    <col min="6" max="6" width="2.625" style="25" customWidth="1"/>
    <col min="7" max="7" width="11.625" style="25" customWidth="1"/>
    <col min="8" max="8" width="7.375" style="25" customWidth="1"/>
    <col min="9" max="9" width="2.125" style="25" customWidth="1"/>
    <col min="10" max="10" width="2.50390625" style="25" customWidth="1"/>
    <col min="11" max="11" width="1.875" style="25" customWidth="1"/>
    <col min="12" max="12" width="40.625" style="25" customWidth="1"/>
    <col min="13" max="13" width="11.625" style="25" customWidth="1"/>
    <col min="14" max="14" width="2.625" style="25" customWidth="1"/>
    <col min="15" max="15" width="11.625" style="25" customWidth="1"/>
    <col min="16" max="16" width="7.00390625" style="25" customWidth="1"/>
    <col min="17" max="17" width="2.625" style="25" customWidth="1"/>
    <col min="18" max="16384" width="7.00390625" style="25" customWidth="1"/>
  </cols>
  <sheetData>
    <row r="1" spans="1:15" s="2" customFormat="1" ht="14.25" customHeight="1">
      <c r="A1" s="1" t="s">
        <v>0</v>
      </c>
      <c r="O1" s="3"/>
    </row>
    <row r="2" spans="1:15" s="9" customFormat="1" ht="18.75" customHeight="1">
      <c r="A2" s="4" t="str">
        <f>'[1]Eingabe Bilanz'!A2</f>
        <v>Jahresabschluss 2003</v>
      </c>
      <c r="B2" s="5"/>
      <c r="C2" s="5"/>
      <c r="D2" s="5"/>
      <c r="E2" s="5"/>
      <c r="F2" s="5"/>
      <c r="G2" s="5"/>
      <c r="H2" s="6"/>
      <c r="I2" s="5"/>
      <c r="J2" s="5"/>
      <c r="K2" s="5"/>
      <c r="L2" s="7" t="s">
        <v>1</v>
      </c>
      <c r="M2" s="5"/>
      <c r="N2" s="5"/>
      <c r="O2" s="8"/>
    </row>
    <row r="3" spans="1:16" s="13" customFormat="1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s="13" customFormat="1" ht="18.75" customHeight="1">
      <c r="A4" s="14" t="s">
        <v>2</v>
      </c>
      <c r="B4" s="11"/>
      <c r="C4" s="11"/>
      <c r="D4" s="11"/>
      <c r="E4" s="11"/>
      <c r="F4" s="11"/>
      <c r="G4" s="11"/>
      <c r="H4" s="15"/>
      <c r="I4" s="11"/>
      <c r="J4" s="11"/>
      <c r="K4" s="11"/>
      <c r="L4" s="11"/>
      <c r="M4" s="11"/>
      <c r="N4" s="11"/>
      <c r="O4" s="11"/>
      <c r="P4" s="12"/>
    </row>
    <row r="5" spans="1:16" s="13" customFormat="1" ht="18" customHeight="1">
      <c r="A5" s="16" t="str">
        <f>'[1]Eingabe Bilanz'!A5</f>
        <v>zum 31. Dezember 2003</v>
      </c>
      <c r="B5" s="11"/>
      <c r="C5" s="11"/>
      <c r="D5" s="11"/>
      <c r="E5" s="11"/>
      <c r="F5" s="11"/>
      <c r="G5" s="15"/>
      <c r="H5" s="11"/>
      <c r="I5" s="11"/>
      <c r="J5" s="11"/>
      <c r="K5" s="11"/>
      <c r="L5" s="11"/>
      <c r="M5" s="11"/>
      <c r="N5" s="11"/>
      <c r="O5" s="11"/>
      <c r="P5" s="12"/>
    </row>
    <row r="6" spans="1:16" s="13" customFormat="1" ht="11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5" s="19" customFormat="1" ht="12.75">
      <c r="A7" s="17" t="s">
        <v>3</v>
      </c>
      <c r="B7" s="17"/>
      <c r="C7" s="17"/>
      <c r="D7" s="17"/>
      <c r="E7" s="18">
        <f>'[1]Eingabe Bilanz'!E7</f>
        <v>2003</v>
      </c>
      <c r="F7" s="18"/>
      <c r="G7" s="18">
        <f>'[1]Eingabe Bilanz'!G7</f>
        <v>2002</v>
      </c>
      <c r="I7" s="17" t="s">
        <v>4</v>
      </c>
      <c r="J7" s="17"/>
      <c r="K7" s="17"/>
      <c r="L7" s="17"/>
      <c r="M7" s="18">
        <f>E7</f>
        <v>2003</v>
      </c>
      <c r="N7" s="18"/>
      <c r="O7" s="18">
        <f>G7</f>
        <v>2002</v>
      </c>
    </row>
    <row r="8" spans="1:15" s="23" customFormat="1" ht="12">
      <c r="A8" s="20"/>
      <c r="B8" s="20"/>
      <c r="C8" s="20"/>
      <c r="D8" s="20"/>
      <c r="E8" s="21" t="s">
        <v>5</v>
      </c>
      <c r="F8" s="22"/>
      <c r="G8" s="21" t="s">
        <v>5</v>
      </c>
      <c r="I8" s="20"/>
      <c r="J8" s="20"/>
      <c r="K8" s="20"/>
      <c r="L8" s="20"/>
      <c r="M8" s="21" t="s">
        <v>5</v>
      </c>
      <c r="N8" s="22"/>
      <c r="O8" s="21" t="s">
        <v>5</v>
      </c>
    </row>
    <row r="9" spans="1:15" ht="11.25" customHeight="1">
      <c r="A9" s="20" t="str">
        <f>'[1]Eingabe Bilanz'!A9</f>
        <v>B.</v>
      </c>
      <c r="B9" s="20" t="str">
        <f>'[1]Eingabe Bilanz'!B9</f>
        <v>Anlagevermögen</v>
      </c>
      <c r="C9" s="20"/>
      <c r="D9" s="20"/>
      <c r="E9" s="24"/>
      <c r="F9" s="24"/>
      <c r="G9" s="24"/>
      <c r="H9" s="23"/>
      <c r="I9" s="20" t="str">
        <f>'[1]Eingabe Bilanz'!I9</f>
        <v>A.</v>
      </c>
      <c r="J9" s="20" t="str">
        <f>'[1]Eingabe Bilanz'!J9</f>
        <v>Eigenkapital</v>
      </c>
      <c r="K9" s="20"/>
      <c r="L9" s="20"/>
      <c r="M9" s="24"/>
      <c r="N9" s="24"/>
      <c r="O9" s="24"/>
    </row>
    <row r="10" spans="1:15" ht="11.25" customHeight="1">
      <c r="A10" s="26" t="str">
        <f>'[1]Eingabe Bilanz'!A10</f>
        <v>I.</v>
      </c>
      <c r="B10" s="26" t="str">
        <f>'[1]Eingabe Bilanz'!B10</f>
        <v>Immaterielle Vermögensgegenstände</v>
      </c>
      <c r="C10" s="23"/>
      <c r="D10" s="23"/>
      <c r="E10" s="27">
        <f>'[1]Eingabe Bilanz'!E10</f>
        <v>256182</v>
      </c>
      <c r="F10" s="24"/>
      <c r="G10" s="27">
        <f>'[1]Eingabe Bilanz'!G10</f>
        <v>144024</v>
      </c>
      <c r="H10" s="23"/>
      <c r="I10" s="23"/>
      <c r="J10" s="26" t="str">
        <f>'[1]Eingabe Bilanz'!J10</f>
        <v> 1.</v>
      </c>
      <c r="K10" s="26" t="str">
        <f>'[1]Eingabe Bilanz'!K10</f>
        <v>Festgesetztes Kapital</v>
      </c>
      <c r="L10" s="23"/>
      <c r="M10" s="24">
        <f>'[1]Eingabe Bilanz'!M10</f>
        <v>2079775.36</v>
      </c>
      <c r="N10" s="24"/>
      <c r="O10" s="24">
        <f>'[1]Eingabe Bilanz'!O10</f>
        <v>2079568.03</v>
      </c>
    </row>
    <row r="11" spans="1:15" ht="11.25" customHeight="1">
      <c r="A11" s="23"/>
      <c r="B11" s="23"/>
      <c r="C11" s="23"/>
      <c r="D11" s="23"/>
      <c r="E11" s="24"/>
      <c r="F11" s="24"/>
      <c r="G11" s="24"/>
      <c r="H11" s="23"/>
      <c r="I11" s="23"/>
      <c r="J11" s="26" t="str">
        <f>'[1]Eingabe Bilanz'!J16</f>
        <v> 4.</v>
      </c>
      <c r="K11" s="26" t="str">
        <f>'[1]Eingabe Bilanz'!K16</f>
        <v>Verlustvortrag</v>
      </c>
      <c r="L11" s="23"/>
      <c r="M11" s="24">
        <f>'[1]Eingabe Bilanz'!M16</f>
        <v>-1506294.74</v>
      </c>
      <c r="N11" s="24"/>
      <c r="O11" s="24">
        <f>'[1]Eingabe Bilanz'!O16</f>
        <v>-1511513.65</v>
      </c>
    </row>
    <row r="12" spans="1:15" ht="11.25" customHeight="1">
      <c r="A12" s="26" t="str">
        <f>'[1]Eingabe Bilanz'!A12</f>
        <v>II.</v>
      </c>
      <c r="B12" s="26" t="str">
        <f>'[1]Eingabe Bilanz'!B12</f>
        <v>Sachanlagen</v>
      </c>
      <c r="C12" s="23"/>
      <c r="D12" s="23"/>
      <c r="E12" s="24"/>
      <c r="F12" s="24"/>
      <c r="G12" s="24"/>
      <c r="H12" s="23"/>
      <c r="I12" s="23"/>
      <c r="J12" s="26" t="str">
        <f>'[1]Eingabe Bilanz'!J17</f>
        <v> 5.</v>
      </c>
      <c r="K12" s="26" t="str">
        <f>'[1]Eingabe Bilanz'!K17</f>
        <v>Jahresfehlbetrag, Jahresüberschuss</v>
      </c>
      <c r="L12" s="23"/>
      <c r="M12" s="24">
        <f>'[1]Eingabe Bilanz'!M17</f>
        <v>-423657.66</v>
      </c>
      <c r="N12" s="24"/>
      <c r="O12" s="24">
        <f>'[1]Eingabe Bilanz'!O17</f>
        <v>5218.91</v>
      </c>
    </row>
    <row r="13" spans="1:15" ht="11.25" customHeight="1">
      <c r="A13" s="23"/>
      <c r="B13" s="26" t="str">
        <f>'[1]Eingabe Bilanz'!B13</f>
        <v> 1.</v>
      </c>
      <c r="C13" s="26" t="str">
        <f>'[1]Eingabe Bilanz'!C13</f>
        <v>Grundstücke mit Betriebsbauten</v>
      </c>
      <c r="D13" s="26"/>
      <c r="E13" s="24">
        <f>'[1]Eingabe Bilanz'!E13</f>
        <v>24914051.49</v>
      </c>
      <c r="F13" s="24"/>
      <c r="G13" s="24">
        <f>'[1]Eingabe Bilanz'!G13</f>
        <v>24437423.16</v>
      </c>
      <c r="H13" s="23"/>
      <c r="I13" s="23"/>
      <c r="J13" s="23"/>
      <c r="K13" s="23"/>
      <c r="L13" s="26"/>
      <c r="M13" s="28">
        <f>'[1]Eingabe Bilanz'!M18</f>
        <v>149822.96000000014</v>
      </c>
      <c r="N13" s="29"/>
      <c r="O13" s="28">
        <f>'[1]Eingabe Bilanz'!O18</f>
        <v>573273.2900000002</v>
      </c>
    </row>
    <row r="14" spans="1:15" ht="11.25" customHeight="1">
      <c r="A14" s="23"/>
      <c r="B14" s="26" t="str">
        <f>'[1]Eingabe Bilanz'!B14</f>
        <v> 2.</v>
      </c>
      <c r="C14" s="26" t="str">
        <f>'[1]Eingabe Bilanz'!C14</f>
        <v>Grundstücke mit Wohnbauten</v>
      </c>
      <c r="D14" s="26"/>
      <c r="E14" s="24">
        <f>'[1]Eingabe Bilanz'!E14</f>
        <v>896168.57</v>
      </c>
      <c r="F14" s="24"/>
      <c r="G14" s="24">
        <f>'[1]Eingabe Bilanz'!G14</f>
        <v>945727.57</v>
      </c>
      <c r="H14" s="23"/>
      <c r="I14" s="23"/>
      <c r="J14" s="23"/>
      <c r="K14" s="23"/>
      <c r="L14" s="23"/>
      <c r="M14" s="24"/>
      <c r="N14" s="24"/>
      <c r="O14" s="24"/>
    </row>
    <row r="15" spans="1:15" ht="11.25" customHeight="1">
      <c r="A15" s="23"/>
      <c r="B15" s="26" t="str">
        <f>'[1]Eingabe Bilanz'!B15</f>
        <v> 3.</v>
      </c>
      <c r="C15" s="26" t="str">
        <f>'[1]Eingabe Bilanz'!C15</f>
        <v>Grundstücke ohne Bauten</v>
      </c>
      <c r="D15" s="26"/>
      <c r="E15" s="24">
        <f>'[1]Eingabe Bilanz'!E15</f>
        <v>923.6</v>
      </c>
      <c r="F15" s="24"/>
      <c r="G15" s="24">
        <f>'[1]Eingabe Bilanz'!G15</f>
        <v>923.6</v>
      </c>
      <c r="H15" s="23"/>
      <c r="I15" s="20" t="str">
        <f>'[1]Eingabe Bilanz'!I20</f>
        <v>B.</v>
      </c>
      <c r="J15" s="20" t="str">
        <f>'[1]Eingabe Bilanz'!J20</f>
        <v>Sonderposten aus Zuwendungen zur Finanzierung</v>
      </c>
      <c r="K15" s="20"/>
      <c r="L15" s="20"/>
      <c r="M15" s="24"/>
      <c r="N15" s="24"/>
      <c r="O15" s="24"/>
    </row>
    <row r="16" spans="1:15" ht="11.25" customHeight="1">
      <c r="A16" s="23"/>
      <c r="B16" s="26" t="str">
        <f>'[1]Eingabe Bilanz'!B16</f>
        <v> 4.</v>
      </c>
      <c r="C16" s="26" t="str">
        <f>'[1]Eingabe Bilanz'!C16</f>
        <v>Technische Anlagen</v>
      </c>
      <c r="D16" s="26"/>
      <c r="E16" s="24">
        <f>'[1]Eingabe Bilanz'!E16</f>
        <v>9062029</v>
      </c>
      <c r="F16" s="24"/>
      <c r="G16" s="24">
        <f>'[1]Eingabe Bilanz'!G16</f>
        <v>10068768</v>
      </c>
      <c r="H16" s="23"/>
      <c r="I16" s="20"/>
      <c r="J16" s="20" t="str">
        <f>'[1]Eingabe Bilanz'!J21</f>
        <v> des Sachanlagevermögens</v>
      </c>
      <c r="K16" s="20"/>
      <c r="L16" s="20"/>
      <c r="M16" s="24"/>
      <c r="N16" s="24"/>
      <c r="O16" s="24"/>
    </row>
    <row r="17" spans="1:15" ht="11.25" customHeight="1">
      <c r="A17" s="23"/>
      <c r="B17" s="26" t="str">
        <f>'[1]Eingabe Bilanz'!B17</f>
        <v> 5.</v>
      </c>
      <c r="C17" s="26" t="str">
        <f>'[1]Eingabe Bilanz'!C17</f>
        <v>Einrichtungen und Ausstattungen</v>
      </c>
      <c r="D17" s="26"/>
      <c r="E17" s="24">
        <f>'[1]Eingabe Bilanz'!E17</f>
        <v>4560106</v>
      </c>
      <c r="F17" s="24"/>
      <c r="G17" s="24">
        <f>'[1]Eingabe Bilanz'!G17</f>
        <v>4321304</v>
      </c>
      <c r="H17" s="23"/>
      <c r="I17" s="23"/>
      <c r="J17" s="26" t="str">
        <f>'[1]Eingabe Bilanz'!J22</f>
        <v> 1.</v>
      </c>
      <c r="K17" s="26" t="str">
        <f>'[1]Eingabe Bilanz'!K22</f>
        <v>Sonderposten aus Fördermitteln nach dem KHG</v>
      </c>
      <c r="L17" s="23"/>
      <c r="M17" s="24">
        <f>'[1]Eingabe Bilanz'!M22</f>
        <v>12199767</v>
      </c>
      <c r="N17" s="24"/>
      <c r="O17" s="24">
        <f>'[1]Eingabe Bilanz'!O22</f>
        <v>12927807</v>
      </c>
    </row>
    <row r="18" spans="1:15" ht="11.25" customHeight="1">
      <c r="A18" s="23"/>
      <c r="B18" s="26" t="str">
        <f>'[1]Eingabe Bilanz'!B18</f>
        <v> 6.</v>
      </c>
      <c r="C18" s="26" t="str">
        <f>'[1]Eingabe Bilanz'!C18</f>
        <v>geleistete Anzahlungen und Anlagen im Bau</v>
      </c>
      <c r="D18" s="26"/>
      <c r="E18" s="24">
        <f>'[1]Eingabe Bilanz'!E18</f>
        <v>26931.5</v>
      </c>
      <c r="F18" s="24"/>
      <c r="G18" s="24">
        <f>'[1]Eingabe Bilanz'!G18</f>
        <v>17210.6</v>
      </c>
      <c r="H18" s="23"/>
      <c r="I18" s="23"/>
      <c r="J18" s="26" t="str">
        <f>'[1]Eingabe Bilanz'!J23</f>
        <v> 2.</v>
      </c>
      <c r="K18" s="26" t="str">
        <f>'[1]Eingabe Bilanz'!K23</f>
        <v>Sonderposten aus Zuweisungen und Zuschüssen d. ö. H.</v>
      </c>
      <c r="L18" s="23"/>
      <c r="M18" s="24">
        <f>'[1]Eingabe Bilanz'!M23</f>
        <v>24374905.4</v>
      </c>
      <c r="N18" s="24"/>
      <c r="O18" s="24">
        <f>'[1]Eingabe Bilanz'!O23</f>
        <v>23898148.4</v>
      </c>
    </row>
    <row r="19" spans="1:15" ht="11.25" customHeight="1">
      <c r="A19" s="23"/>
      <c r="B19" s="23"/>
      <c r="C19" s="23"/>
      <c r="D19" s="23"/>
      <c r="E19" s="30">
        <f>'[1]Eingabe Bilanz'!E19</f>
        <v>39460210.16</v>
      </c>
      <c r="F19" s="24"/>
      <c r="G19" s="30">
        <f>'[1]Eingabe Bilanz'!G19</f>
        <v>39791356.93</v>
      </c>
      <c r="H19" s="23"/>
      <c r="I19" s="23"/>
      <c r="J19" s="26" t="str">
        <f>'[1]Eingabe Bilanz'!J24</f>
        <v> 3.</v>
      </c>
      <c r="K19" s="26" t="str">
        <f>'[1]Eingabe Bilanz'!K24</f>
        <v>Sonderposten aus Zuwendungen Dritter</v>
      </c>
      <c r="L19" s="23"/>
      <c r="M19" s="24">
        <f>'[1]Eingabe Bilanz'!M24</f>
        <v>119936</v>
      </c>
      <c r="N19" s="24"/>
      <c r="O19" s="24">
        <f>'[1]Eingabe Bilanz'!O24</f>
        <v>104244</v>
      </c>
    </row>
    <row r="20" spans="1:15" ht="11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6"/>
      <c r="M20" s="28">
        <f>'[1]Eingabe Bilanz'!M25</f>
        <v>36694608.4</v>
      </c>
      <c r="N20" s="29"/>
      <c r="O20" s="28">
        <f>'[1]Eingabe Bilanz'!O25</f>
        <v>36930199.4</v>
      </c>
    </row>
    <row r="21" spans="1:15" ht="11.25" customHeight="1">
      <c r="A21" s="23"/>
      <c r="B21" s="23"/>
      <c r="C21" s="23"/>
      <c r="D21" s="26"/>
      <c r="E21" s="28">
        <f>'[1]Eingabe Bilanz'!E21</f>
        <v>39716392.16</v>
      </c>
      <c r="F21" s="29"/>
      <c r="G21" s="28">
        <f>'[1]Eingabe Bilanz'!G21</f>
        <v>39935380.93</v>
      </c>
      <c r="H21" s="23"/>
      <c r="I21" s="23"/>
      <c r="J21" s="23"/>
      <c r="K21" s="23"/>
      <c r="L21" s="23"/>
      <c r="M21" s="24"/>
      <c r="N21" s="24"/>
      <c r="O21" s="24"/>
    </row>
    <row r="22" spans="1:15" ht="11.25" customHeight="1">
      <c r="A22" s="23"/>
      <c r="B22" s="23"/>
      <c r="C22" s="23"/>
      <c r="D22" s="23"/>
      <c r="E22" s="23"/>
      <c r="F22" s="23"/>
      <c r="G22" s="23"/>
      <c r="H22" s="23"/>
      <c r="I22" s="20" t="str">
        <f>'[1]Eingabe Bilanz'!I27</f>
        <v>C.</v>
      </c>
      <c r="J22" s="20" t="str">
        <f>'[1]Eingabe Bilanz'!J27</f>
        <v>Rückstellungen</v>
      </c>
      <c r="K22" s="20"/>
      <c r="L22" s="20"/>
      <c r="M22" s="24"/>
      <c r="N22" s="24"/>
      <c r="O22" s="24"/>
    </row>
    <row r="23" spans="1:15" ht="11.25" customHeight="1">
      <c r="A23" s="20" t="str">
        <f>'[1]Eingabe Bilanz'!A23</f>
        <v>C.</v>
      </c>
      <c r="B23" s="20" t="str">
        <f>'[1]Eingabe Bilanz'!B23</f>
        <v>Umlaufvermögen</v>
      </c>
      <c r="C23" s="20"/>
      <c r="D23" s="20"/>
      <c r="E23" s="24"/>
      <c r="F23" s="24"/>
      <c r="G23" s="24"/>
      <c r="H23" s="23"/>
      <c r="I23" s="23"/>
      <c r="J23" s="26" t="str">
        <f>'[1]Eingabe Bilanz'!J30</f>
        <v> 3.</v>
      </c>
      <c r="K23" s="26" t="str">
        <f>'[1]Eingabe Bilanz'!K30</f>
        <v>Sonstige Rückstellungen</v>
      </c>
      <c r="L23" s="23"/>
      <c r="M23" s="24">
        <f>'[1]Eingabe Bilanz'!M30</f>
        <v>6714862.88</v>
      </c>
      <c r="N23" s="24"/>
      <c r="O23" s="24">
        <f>'[1]Eingabe Bilanz'!O30</f>
        <v>8437937.05</v>
      </c>
    </row>
    <row r="24" spans="1:15" ht="11.25" customHeight="1">
      <c r="A24" s="26" t="str">
        <f>'[1]Eingabe Bilanz'!A24</f>
        <v>I.</v>
      </c>
      <c r="B24" s="26" t="str">
        <f>'[1]Eingabe Bilanz'!B24</f>
        <v>Vorräte</v>
      </c>
      <c r="C24" s="23"/>
      <c r="D24" s="23"/>
      <c r="E24" s="24"/>
      <c r="F24" s="24"/>
      <c r="G24" s="24"/>
      <c r="H24" s="23"/>
      <c r="I24" s="23"/>
      <c r="J24" s="23"/>
      <c r="K24" s="23"/>
      <c r="L24" s="31"/>
      <c r="M24" s="28">
        <f>'[1]Eingabe Bilanz'!M31</f>
        <v>6714862.88</v>
      </c>
      <c r="N24" s="29"/>
      <c r="O24" s="28">
        <f>'[1]Eingabe Bilanz'!O31</f>
        <v>8437937.05</v>
      </c>
    </row>
    <row r="25" spans="1:12" ht="11.25" customHeight="1">
      <c r="A25" s="23"/>
      <c r="B25" s="26" t="str">
        <f>'[1]Eingabe Bilanz'!B25</f>
        <v> 1.</v>
      </c>
      <c r="C25" s="26" t="str">
        <f>'[1]Eingabe Bilanz'!C25</f>
        <v>Roh-, Hilfs- und Betriebsstoffe</v>
      </c>
      <c r="D25" s="23"/>
      <c r="E25" s="24">
        <f>'[1]Eingabe Bilanz'!E25</f>
        <v>935324.29</v>
      </c>
      <c r="F25" s="24"/>
      <c r="G25" s="24">
        <f>'[1]Eingabe Bilanz'!G25</f>
        <v>945492</v>
      </c>
      <c r="H25" s="23"/>
      <c r="I25" s="23"/>
      <c r="J25" s="23"/>
      <c r="K25" s="23"/>
      <c r="L25" s="26"/>
    </row>
    <row r="26" spans="1:15" ht="11.25" customHeight="1">
      <c r="A26" s="23"/>
      <c r="B26" s="26"/>
      <c r="C26" s="26"/>
      <c r="D26" s="31"/>
      <c r="E26" s="30">
        <f>'[1]Eingabe Bilanz'!E28</f>
        <v>935324.29</v>
      </c>
      <c r="F26" s="23"/>
      <c r="G26" s="30">
        <f>'[1]Eingabe Bilanz'!G28</f>
        <v>945492</v>
      </c>
      <c r="H26" s="23"/>
      <c r="I26" s="20" t="str">
        <f>'[1]Eingabe Bilanz'!I33</f>
        <v>D.</v>
      </c>
      <c r="J26" s="20" t="str">
        <f>'[1]Eingabe Bilanz'!J33</f>
        <v>Verbindlichkeiten</v>
      </c>
      <c r="K26" s="20"/>
      <c r="L26" s="20"/>
      <c r="M26" s="23"/>
      <c r="N26" s="23"/>
      <c r="O26" s="23"/>
    </row>
    <row r="27" spans="1:15" ht="11.25" customHeight="1">
      <c r="A27" s="23"/>
      <c r="B27" s="23"/>
      <c r="C27" s="23"/>
      <c r="D27" s="23"/>
      <c r="E27" s="23"/>
      <c r="F27" s="23"/>
      <c r="G27" s="23"/>
      <c r="H27" s="23"/>
      <c r="I27" s="23"/>
      <c r="J27" s="26" t="str">
        <f>'[1]Eingabe Bilanz'!J37</f>
        <v> 3.</v>
      </c>
      <c r="K27" s="26" t="str">
        <f>'[1]Eingabe Bilanz'!K37</f>
        <v>Verbindlichkeiten aus Lieferungen und Leistungen</v>
      </c>
      <c r="L27" s="23"/>
      <c r="M27" s="24">
        <f>'[1]Eingabe Bilanz'!M37</f>
        <v>1907155.57</v>
      </c>
      <c r="N27" s="24"/>
      <c r="O27" s="24">
        <f>'[1]Eingabe Bilanz'!O37</f>
        <v>2003687.73</v>
      </c>
    </row>
    <row r="28" spans="1:15" ht="11.25" customHeight="1">
      <c r="A28" s="26" t="str">
        <f>'[1]Eingabe Bilanz'!A30</f>
        <v>II.</v>
      </c>
      <c r="B28" s="26" t="str">
        <f>'[1]Eingabe Bilanz'!B30</f>
        <v>Forderungen und sonstige Vermögensgegenstände</v>
      </c>
      <c r="C28" s="23"/>
      <c r="D28" s="23"/>
      <c r="E28" s="24"/>
      <c r="F28" s="24"/>
      <c r="G28" s="24"/>
      <c r="H28" s="23"/>
      <c r="I28" s="23"/>
      <c r="J28" s="26"/>
      <c r="K28" s="32" t="str">
        <f>'[1]Eingabe Bilanz'!K38</f>
        <v>-</v>
      </c>
      <c r="L28" s="26" t="str">
        <f>'[1]Eingabe Bilanz'!L38</f>
        <v>davon mit einer Restlaufzeit bis zu einem Jahr</v>
      </c>
      <c r="M28" s="24"/>
      <c r="N28" s="24"/>
      <c r="O28" s="24"/>
    </row>
    <row r="29" spans="1:15" ht="11.25" customHeight="1">
      <c r="A29" s="23"/>
      <c r="B29" s="26" t="str">
        <f>'[1]Eingabe Bilanz'!B31</f>
        <v> 1.</v>
      </c>
      <c r="C29" s="26" t="str">
        <f>'[1]Eingabe Bilanz'!C31</f>
        <v>Forderungen aus Lieferungen und Leistungen</v>
      </c>
      <c r="D29" s="23"/>
      <c r="E29" s="24">
        <f>'[1]Eingabe Bilanz'!E31</f>
        <v>26524852.35</v>
      </c>
      <c r="F29" s="24"/>
      <c r="G29" s="24">
        <f>'[1]Eingabe Bilanz'!G31</f>
        <v>22831603.69</v>
      </c>
      <c r="H29" s="23"/>
      <c r="I29" s="23"/>
      <c r="J29" s="26"/>
      <c r="K29" s="26"/>
      <c r="L29" s="26" t="str">
        <f>'[1]Eingabe Bilanz'!L39</f>
        <v>EUR 1.907.155,57 (Vorjahr EUR 2.003.687,73)</v>
      </c>
      <c r="M29" s="24"/>
      <c r="N29" s="24"/>
      <c r="O29" s="24"/>
    </row>
    <row r="30" spans="1:15" ht="11.25" customHeight="1">
      <c r="A30" s="23"/>
      <c r="B30" s="26"/>
      <c r="C30" s="32" t="str">
        <f>'[1]Eingabe Bilanz'!C32</f>
        <v>-</v>
      </c>
      <c r="D30" s="26" t="str">
        <f>'[1]Eingabe Bilanz'!D32</f>
        <v>davon mit einer Restlaufzeit von mehr als einem Jahr</v>
      </c>
      <c r="E30" s="24"/>
      <c r="F30" s="24"/>
      <c r="G30" s="24"/>
      <c r="H30" s="23"/>
      <c r="I30" s="23"/>
      <c r="J30" s="26" t="str">
        <f>'[1]Eingabe Bilanz'!J40</f>
        <v> 5.</v>
      </c>
      <c r="K30" s="26" t="str">
        <f>'[1]Eingabe Bilanz'!K40</f>
        <v>Verbindlichkeiten gegenüber dem Krankenhausträger</v>
      </c>
      <c r="L30" s="23"/>
      <c r="M30" s="24">
        <f>'[1]Eingabe Bilanz'!M40</f>
        <v>23931872.54</v>
      </c>
      <c r="N30" s="24"/>
      <c r="O30" s="24">
        <f>'[1]Eingabe Bilanz'!O40</f>
        <v>17912203.84</v>
      </c>
    </row>
    <row r="31" spans="1:15" ht="11.25" customHeight="1">
      <c r="A31" s="23"/>
      <c r="B31" s="26"/>
      <c r="C31" s="26"/>
      <c r="D31" s="26" t="str">
        <f>'[1]Eingabe Bilanz'!D33</f>
        <v>EUR 0,00 (Vorjahr EUR 0,00)</v>
      </c>
      <c r="E31" s="24"/>
      <c r="F31" s="24"/>
      <c r="G31" s="24"/>
      <c r="H31" s="23"/>
      <c r="I31" s="23"/>
      <c r="J31" s="26"/>
      <c r="K31" s="32" t="str">
        <f>'[1]Eingabe Bilanz'!K41</f>
        <v>-</v>
      </c>
      <c r="L31" s="26" t="str">
        <f>'[1]Eingabe Bilanz'!L41</f>
        <v>davon mit einer Restlaufzeit bis zu einem Jahr</v>
      </c>
      <c r="M31" s="24"/>
      <c r="N31" s="24"/>
      <c r="O31" s="24"/>
    </row>
    <row r="32" spans="1:15" ht="11.25" customHeight="1">
      <c r="A32" s="23"/>
      <c r="B32" s="26" t="str">
        <f>'[1]Eingabe Bilanz'!B34</f>
        <v> 2.</v>
      </c>
      <c r="C32" s="26" t="str">
        <f>'[1]Eingabe Bilanz'!C34</f>
        <v>Forderungen an Gesellschafter bzw. Krankenhausträger</v>
      </c>
      <c r="D32" s="23"/>
      <c r="E32" s="24">
        <f>'[1]Eingabe Bilanz'!E34</f>
        <v>5164583.66</v>
      </c>
      <c r="F32" s="24"/>
      <c r="G32" s="24">
        <f>'[1]Eingabe Bilanz'!G34</f>
        <v>4496990.97</v>
      </c>
      <c r="H32" s="23"/>
      <c r="I32" s="23"/>
      <c r="J32" s="26"/>
      <c r="K32" s="26"/>
      <c r="L32" s="26" t="str">
        <f>'[1]Eingabe Bilanz'!L42</f>
        <v>EUR 23.931.872,54 (Vorjahr EUR 17.912.203,84)</v>
      </c>
      <c r="M32" s="24"/>
      <c r="N32" s="24"/>
      <c r="O32" s="24"/>
    </row>
    <row r="33" spans="1:15" ht="11.25" customHeight="1">
      <c r="A33" s="23"/>
      <c r="B33" s="26"/>
      <c r="C33" s="32" t="str">
        <f>'[1]Eingabe Bilanz'!C35</f>
        <v>-</v>
      </c>
      <c r="D33" s="26" t="str">
        <f>'[1]Eingabe Bilanz'!D35</f>
        <v>davon mit einer Restlaufzeit von mehr als einem Jahr</v>
      </c>
      <c r="E33" s="24"/>
      <c r="F33" s="24"/>
      <c r="G33" s="24"/>
      <c r="H33" s="23"/>
      <c r="I33" s="23"/>
      <c r="J33" s="26" t="str">
        <f>'[1]Eingabe Bilanz'!J43</f>
        <v> 6.</v>
      </c>
      <c r="K33" s="26" t="str">
        <f>'[1]Eingabe Bilanz'!K43</f>
        <v>Verbindlichkeiten nach dem Krankenhausfinanzierungsgesetz</v>
      </c>
      <c r="L33" s="23"/>
      <c r="M33" s="24">
        <f>'[1]Eingabe Bilanz'!M43</f>
        <v>113864.85</v>
      </c>
      <c r="N33" s="24"/>
      <c r="O33" s="24">
        <f>'[1]Eingabe Bilanz'!O43</f>
        <v>762862.07</v>
      </c>
    </row>
    <row r="34" spans="1:15" ht="11.25" customHeight="1">
      <c r="A34" s="23"/>
      <c r="B34" s="26"/>
      <c r="C34" s="26"/>
      <c r="D34" s="26" t="str">
        <f>'[1]Eingabe Bilanz'!D36</f>
        <v>EUR 0,00 (Vorjahr EUR 0,00)</v>
      </c>
      <c r="E34" s="24"/>
      <c r="F34" s="24"/>
      <c r="G34" s="24"/>
      <c r="H34" s="23"/>
      <c r="I34" s="23"/>
      <c r="J34" s="26"/>
      <c r="K34" s="32" t="str">
        <f>'[1]Eingabe Bilanz'!K44</f>
        <v>-</v>
      </c>
      <c r="L34" s="26" t="str">
        <f>'[1]Eingabe Bilanz'!L44</f>
        <v>davon nach der BPflV</v>
      </c>
      <c r="M34" s="24"/>
      <c r="N34" s="24"/>
      <c r="O34" s="24"/>
    </row>
    <row r="35" spans="1:15" ht="11.25" customHeight="1">
      <c r="A35" s="23"/>
      <c r="B35" s="26" t="str">
        <f>'[1]Eingabe Bilanz'!B37</f>
        <v> 3.</v>
      </c>
      <c r="C35" s="26" t="str">
        <f>'[1]Eingabe Bilanz'!C37</f>
        <v>Forderungen nach dem Krankenhausfinanzierungsrecht</v>
      </c>
      <c r="D35" s="23"/>
      <c r="E35" s="24">
        <f>'[1]Eingabe Bilanz'!E37</f>
        <v>74270</v>
      </c>
      <c r="F35" s="24"/>
      <c r="G35" s="24">
        <f>'[1]Eingabe Bilanz'!G37</f>
        <v>0</v>
      </c>
      <c r="H35" s="23"/>
      <c r="I35" s="23"/>
      <c r="J35" s="26"/>
      <c r="K35" s="26"/>
      <c r="L35" s="26" t="str">
        <f>'[1]Eingabe Bilanz'!L45</f>
        <v>EUR 0,00 (Vorjahr EUR 0,00)</v>
      </c>
      <c r="M35" s="24"/>
      <c r="N35" s="24"/>
      <c r="O35" s="24"/>
    </row>
    <row r="36" spans="1:15" ht="11.25" customHeight="1">
      <c r="A36" s="23"/>
      <c r="B36" s="26"/>
      <c r="C36" s="32" t="str">
        <f>'[1]Eingabe Bilanz'!C38</f>
        <v>-</v>
      </c>
      <c r="D36" s="26" t="str">
        <f>'[1]Eingabe Bilanz'!D38</f>
        <v>davon nach der BPflV</v>
      </c>
      <c r="E36" s="24"/>
      <c r="F36" s="24"/>
      <c r="G36" s="24"/>
      <c r="H36" s="23"/>
      <c r="I36" s="20"/>
      <c r="J36" s="26"/>
      <c r="K36" s="32" t="str">
        <f>'[1]Eingabe Bilanz'!K46</f>
        <v>-</v>
      </c>
      <c r="L36" s="26" t="str">
        <f>'[1]Eingabe Bilanz'!L46</f>
        <v>davon mit einer Restlaufzeit bis zu einem Jahr</v>
      </c>
      <c r="M36" s="24"/>
      <c r="N36" s="24"/>
      <c r="O36" s="24"/>
    </row>
    <row r="37" spans="1:15" ht="11.25" customHeight="1">
      <c r="A37" s="23"/>
      <c r="B37" s="26"/>
      <c r="C37" s="26"/>
      <c r="D37" s="26" t="str">
        <f>'[1]Eingabe Bilanz'!D39</f>
        <v>EUR 74.270,00 (Vorjahr EUR 0,00)</v>
      </c>
      <c r="E37" s="24"/>
      <c r="F37" s="24"/>
      <c r="G37" s="24"/>
      <c r="H37" s="23"/>
      <c r="I37" s="23"/>
      <c r="J37" s="26"/>
      <c r="K37" s="26"/>
      <c r="L37" s="26" t="str">
        <f>'[1]Eingabe Bilanz'!L47</f>
        <v>EUR 0,00 (Vorjahr EUR 0,00)</v>
      </c>
      <c r="M37" s="24"/>
      <c r="N37" s="24"/>
      <c r="O37" s="24"/>
    </row>
    <row r="38" spans="1:15" ht="11.25" customHeight="1">
      <c r="A38" s="23"/>
      <c r="B38" s="26"/>
      <c r="C38" s="32" t="str">
        <f>'[1]Eingabe Bilanz'!C40</f>
        <v>-</v>
      </c>
      <c r="D38" s="26" t="str">
        <f>'[1]Eingabe Bilanz'!D40</f>
        <v>davon mit einer Restlaufzeit von mehr als einem Jahr</v>
      </c>
      <c r="E38" s="24"/>
      <c r="F38" s="24"/>
      <c r="G38" s="24"/>
      <c r="H38" s="23"/>
      <c r="I38" s="23"/>
      <c r="J38" s="26" t="str">
        <f>'[1]Eingabe Bilanz'!J48</f>
        <v> 7.</v>
      </c>
      <c r="K38" s="26" t="str">
        <f>'[1]Eingabe Bilanz'!K48</f>
        <v>Verbindlichkeiten aus sonstigen Zuwendungen</v>
      </c>
      <c r="L38" s="23"/>
      <c r="M38" s="24">
        <f>'[1]Eingabe Bilanz'!M48</f>
        <v>2745035.32</v>
      </c>
      <c r="N38" s="23"/>
      <c r="O38" s="24">
        <f>'[1]Eingabe Bilanz'!O48</f>
        <v>1544999.76</v>
      </c>
    </row>
    <row r="39" spans="1:15" ht="11.25" customHeight="1">
      <c r="A39" s="23"/>
      <c r="B39" s="26"/>
      <c r="C39" s="26"/>
      <c r="D39" s="26" t="str">
        <f>'[1]Eingabe Bilanz'!D41</f>
        <v>EUR 0,00 (Vorjahr EUR 0,00)</v>
      </c>
      <c r="E39" s="24"/>
      <c r="F39" s="24"/>
      <c r="G39" s="24"/>
      <c r="H39" s="23"/>
      <c r="I39" s="23"/>
      <c r="J39" s="26"/>
      <c r="K39" s="32" t="str">
        <f>'[1]Eingabe Bilanz'!K49</f>
        <v>-</v>
      </c>
      <c r="L39" s="26" t="str">
        <f>'[1]Eingabe Bilanz'!L49</f>
        <v>davon mit einer Restlaufzeit bis zu einem Jahr</v>
      </c>
      <c r="M39" s="33"/>
      <c r="N39" s="23"/>
      <c r="O39" s="33"/>
    </row>
    <row r="40" spans="1:15" ht="11.25" customHeight="1">
      <c r="A40" s="23"/>
      <c r="B40" s="26" t="str">
        <f>'[1]Eingabe Bilanz'!B42</f>
        <v> 6.</v>
      </c>
      <c r="C40" s="26" t="str">
        <f>'[1]Eingabe Bilanz'!C42</f>
        <v>Sonstige Vermögensgegenstände</v>
      </c>
      <c r="D40" s="23"/>
      <c r="E40" s="24">
        <f>'[1]Eingabe Bilanz'!E42</f>
        <v>452099.04</v>
      </c>
      <c r="F40" s="24"/>
      <c r="G40" s="24">
        <f>'[1]Eingabe Bilanz'!G42</f>
        <v>296081.55</v>
      </c>
      <c r="H40" s="23"/>
      <c r="I40" s="23"/>
      <c r="J40" s="26"/>
      <c r="K40" s="26"/>
      <c r="L40" s="26" t="str">
        <f>'[1]Eingabe Bilanz'!L50</f>
        <v>EUR 2.745.035,32 (Vorjahr EUR 1.544.999,76)</v>
      </c>
      <c r="M40" s="23"/>
      <c r="N40" s="23"/>
      <c r="O40" s="23"/>
    </row>
    <row r="41" spans="1:15" ht="11.25" customHeight="1">
      <c r="A41" s="23"/>
      <c r="B41" s="26"/>
      <c r="C41" s="32" t="str">
        <f>'[1]Eingabe Bilanz'!C43</f>
        <v>-</v>
      </c>
      <c r="D41" s="26" t="str">
        <f>'[1]Eingabe Bilanz'!D43</f>
        <v>davon mit einer Restlaufzeit von mehr als einem Jahr</v>
      </c>
      <c r="E41" s="29"/>
      <c r="F41" s="24"/>
      <c r="G41" s="29"/>
      <c r="H41" s="23"/>
      <c r="J41" s="26" t="str">
        <f>'[1]Eingabe Bilanz'!J51</f>
        <v>10.</v>
      </c>
      <c r="K41" s="26" t="str">
        <f>'[1]Eingabe Bilanz'!K51</f>
        <v>sonstige Verbindlichkeiten</v>
      </c>
      <c r="L41" s="23"/>
      <c r="M41" s="24">
        <f>'[1]Eingabe Bilanz'!M51</f>
        <v>902964.51</v>
      </c>
      <c r="N41" s="24"/>
      <c r="O41" s="24">
        <f>'[1]Eingabe Bilanz'!O51</f>
        <v>719136.46</v>
      </c>
    </row>
    <row r="42" spans="1:15" ht="11.25" customHeight="1">
      <c r="A42" s="23"/>
      <c r="B42" s="26"/>
      <c r="C42" s="26"/>
      <c r="D42" s="26" t="str">
        <f>'[1]Eingabe Bilanz'!D44</f>
        <v>EUR 0,00 (Vorjahr EUR 0,00)</v>
      </c>
      <c r="E42" s="29"/>
      <c r="F42" s="24"/>
      <c r="G42" s="29"/>
      <c r="H42" s="23"/>
      <c r="J42" s="26"/>
      <c r="K42" s="32" t="str">
        <f>'[1]Eingabe Bilanz'!K52</f>
        <v>-</v>
      </c>
      <c r="L42" s="26" t="str">
        <f>'[1]Eingabe Bilanz'!L52</f>
        <v>davon mit einer Restlaufzeit bis zu einem Jahr</v>
      </c>
      <c r="M42" s="24"/>
      <c r="N42" s="24"/>
      <c r="O42" s="24"/>
    </row>
    <row r="43" spans="1:15" ht="11.25" customHeight="1">
      <c r="A43" s="23"/>
      <c r="B43" s="23"/>
      <c r="C43" s="23"/>
      <c r="D43" s="23"/>
      <c r="E43" s="30">
        <f>'[1]Eingabe Bilanz'!E45</f>
        <v>32215805.05</v>
      </c>
      <c r="F43" s="24"/>
      <c r="G43" s="30">
        <f>'[1]Eingabe Bilanz'!G45</f>
        <v>27624676.21</v>
      </c>
      <c r="H43" s="23"/>
      <c r="J43" s="26"/>
      <c r="K43" s="26"/>
      <c r="L43" s="26" t="str">
        <f>'[1]Eingabe Bilanz'!L53</f>
        <v>EUR 902.964,51 (Vorjahr EUR 719.136,46)</v>
      </c>
      <c r="M43" s="24"/>
      <c r="N43" s="24"/>
      <c r="O43" s="24"/>
    </row>
    <row r="44" spans="1:15" ht="11.25" customHeight="1">
      <c r="A44" s="23"/>
      <c r="B44" s="23"/>
      <c r="C44" s="23"/>
      <c r="D44" s="26"/>
      <c r="E44" s="29"/>
      <c r="F44" s="29"/>
      <c r="G44" s="29"/>
      <c r="H44" s="23"/>
      <c r="J44" s="23"/>
      <c r="K44" s="23"/>
      <c r="L44" s="23"/>
      <c r="M44" s="28">
        <f>'[1]Eingabe Bilanz'!M54</f>
        <v>29600892.790000003</v>
      </c>
      <c r="N44" s="29"/>
      <c r="O44" s="28">
        <f>'[1]Eingabe Bilanz'!O54</f>
        <v>22942889.860000003</v>
      </c>
    </row>
    <row r="45" spans="1:8" ht="11.25" customHeight="1">
      <c r="A45" s="26" t="str">
        <f>'[1]Eingabe Bilanz'!A47</f>
        <v>IV.</v>
      </c>
      <c r="B45" s="26" t="str">
        <f>'[1]Eingabe Bilanz'!B47</f>
        <v>Kassenbestand, Guthaben bei Kreditinstituten</v>
      </c>
      <c r="C45" s="23"/>
      <c r="D45" s="23"/>
      <c r="E45" s="27">
        <f>'[1]Eingabe Bilanz'!E47</f>
        <v>252362.22</v>
      </c>
      <c r="F45" s="24"/>
      <c r="G45" s="27">
        <f>'[1]Eingabe Bilanz'!G47</f>
        <v>310766.93</v>
      </c>
      <c r="H45" s="23"/>
    </row>
    <row r="46" spans="1:12" ht="11.25" customHeight="1">
      <c r="A46" s="23"/>
      <c r="B46" s="23"/>
      <c r="C46" s="23"/>
      <c r="D46" s="23"/>
      <c r="E46" s="23"/>
      <c r="F46" s="23"/>
      <c r="G46" s="23"/>
      <c r="H46" s="23"/>
      <c r="I46" s="19"/>
      <c r="J46" s="19"/>
      <c r="K46" s="19"/>
      <c r="L46" s="19"/>
    </row>
    <row r="47" spans="1:12" ht="11.25" customHeight="1">
      <c r="A47" s="23"/>
      <c r="B47" s="23"/>
      <c r="C47" s="23"/>
      <c r="D47" s="26"/>
      <c r="E47" s="28">
        <f>'[1]Eingabe Bilanz'!E49</f>
        <v>33403491.56</v>
      </c>
      <c r="F47" s="29"/>
      <c r="G47" s="28">
        <f>'[1]Eingabe Bilanz'!G49</f>
        <v>28880935.14</v>
      </c>
      <c r="H47" s="23"/>
      <c r="J47" s="34"/>
      <c r="K47" s="34"/>
      <c r="L47" s="34"/>
    </row>
    <row r="48" spans="1:8" ht="11.25" customHeight="1">
      <c r="A48" s="23"/>
      <c r="B48" s="23"/>
      <c r="C48" s="23"/>
      <c r="D48" s="23"/>
      <c r="E48" s="23"/>
      <c r="F48" s="23"/>
      <c r="G48" s="23"/>
      <c r="H48" s="23"/>
    </row>
    <row r="49" spans="1:8" ht="11.25" customHeight="1">
      <c r="A49" s="20" t="str">
        <f>'[1]Eingabe Bilanz'!A51</f>
        <v>E.</v>
      </c>
      <c r="B49" s="20" t="str">
        <f>'[1]Eingabe Bilanz'!B51</f>
        <v>Rechnungsabgrenzungsposten</v>
      </c>
      <c r="C49" s="20"/>
      <c r="D49" s="20"/>
      <c r="E49" s="24"/>
      <c r="F49" s="24"/>
      <c r="G49" s="24"/>
      <c r="H49" s="23"/>
    </row>
    <row r="50" spans="1:8" ht="11.25" customHeight="1" thickBot="1">
      <c r="A50" s="23"/>
      <c r="B50" s="26" t="str">
        <f>'[1]Eingabe Bilanz'!B52</f>
        <v> 2.</v>
      </c>
      <c r="C50" s="26" t="str">
        <f>'[1]Eingabe Bilanz'!C52</f>
        <v>andere Abgrenzungsposten</v>
      </c>
      <c r="D50" s="26"/>
      <c r="E50" s="35">
        <f>'[1]Eingabe Bilanz'!E52</f>
        <v>40303.31</v>
      </c>
      <c r="F50" s="29"/>
      <c r="G50" s="35">
        <f>'[1]Eingabe Bilanz'!G52</f>
        <v>67983.53</v>
      </c>
      <c r="H50" s="23"/>
    </row>
    <row r="51" spans="1:16" ht="11.25" customHeight="1">
      <c r="A51" s="23"/>
      <c r="B51" s="23"/>
      <c r="C51" s="26"/>
      <c r="D51" s="26"/>
      <c r="E51" s="29"/>
      <c r="F51" s="29"/>
      <c r="G51" s="29"/>
      <c r="H51" s="23"/>
      <c r="P51" s="19"/>
    </row>
    <row r="52" spans="1:15" ht="14.25" customHeight="1" thickBot="1">
      <c r="A52" s="23"/>
      <c r="B52" s="23"/>
      <c r="C52" s="26"/>
      <c r="D52" s="26"/>
      <c r="E52" s="36">
        <f>'[1]Eingabe Bilanz'!E58</f>
        <v>73160187.03</v>
      </c>
      <c r="F52" s="37"/>
      <c r="G52" s="36">
        <f>'[1]Eingabe Bilanz'!G58</f>
        <v>68884299.6</v>
      </c>
      <c r="I52" s="19"/>
      <c r="J52" s="19"/>
      <c r="K52" s="19"/>
      <c r="L52" s="19"/>
      <c r="M52" s="36">
        <f>'[1]Eingabe Bilanz'!M58</f>
        <v>73160187.03</v>
      </c>
      <c r="N52" s="19"/>
      <c r="O52" s="36">
        <f>'[1]Eingabe Bilanz'!O58</f>
        <v>68884299.6</v>
      </c>
    </row>
    <row r="53" spans="1:17" s="19" customFormat="1" ht="11.25" customHeight="1" thickTop="1">
      <c r="A53" s="23"/>
      <c r="B53" s="23"/>
      <c r="C53" s="26"/>
      <c r="D53" s="26"/>
      <c r="E53" s="38">
        <f>IF(E52=M52,"","gleiche Bilanzsumme ??")</f>
      </c>
      <c r="F53" s="23"/>
      <c r="G53" s="39">
        <f>IF(G52=O52,"","gleiche Bilanzsumme ??")</f>
      </c>
      <c r="H53" s="25"/>
      <c r="M53" s="38">
        <f>IF(M52=E52,"","gleiche Bilanzsumme ??")</f>
      </c>
      <c r="N53" s="25"/>
      <c r="O53" s="38">
        <f>IF(O52=G52,"","gleiche Bilanzsumme ??")</f>
      </c>
      <c r="P53" s="25"/>
      <c r="Q53" s="25"/>
    </row>
    <row r="54" spans="1:17" ht="11.25" customHeight="1">
      <c r="A54" s="19"/>
      <c r="B54" s="19"/>
      <c r="C54" s="19"/>
      <c r="D54" s="19"/>
      <c r="Q54" s="19"/>
    </row>
    <row r="55" ht="11.25" customHeight="1"/>
    <row r="56" spans="1:4" ht="11.25" customHeight="1">
      <c r="A56" s="23"/>
      <c r="B56" s="23"/>
      <c r="C56" s="23"/>
      <c r="D56" s="23"/>
    </row>
    <row r="57" spans="1:4" ht="11.25" customHeight="1">
      <c r="A57" s="23"/>
      <c r="B57" s="23"/>
      <c r="C57" s="23"/>
      <c r="D57" s="40"/>
    </row>
    <row r="58" s="19" customFormat="1" ht="14.25" customHeight="1"/>
    <row r="59" ht="11.25" customHeight="1"/>
    <row r="60" spans="9:15" ht="11.25" customHeight="1">
      <c r="I60" s="20"/>
      <c r="J60" s="23"/>
      <c r="K60" s="23"/>
      <c r="L60" s="23"/>
      <c r="M60" s="41"/>
      <c r="N60" s="23"/>
      <c r="O60" s="41"/>
    </row>
    <row r="61" spans="9:15" ht="11.25" customHeight="1">
      <c r="I61" s="26"/>
      <c r="J61" s="23"/>
      <c r="K61" s="23"/>
      <c r="L61" s="40"/>
      <c r="M61" s="23"/>
      <c r="N61" s="23"/>
      <c r="O61" s="23"/>
    </row>
    <row r="62" spans="1:15" ht="11.25" customHeight="1">
      <c r="A62" s="42"/>
      <c r="B62" s="43"/>
      <c r="C62" s="13"/>
      <c r="D62" s="13"/>
      <c r="E62" s="13"/>
      <c r="F62" s="13"/>
      <c r="G62" s="13"/>
      <c r="H62" s="44"/>
      <c r="I62" s="45"/>
      <c r="J62" s="46"/>
      <c r="K62" s="46"/>
      <c r="L62" s="46"/>
      <c r="M62" s="46"/>
      <c r="N62" s="46"/>
      <c r="O62" s="46"/>
    </row>
    <row r="63" ht="14.25">
      <c r="A63" s="13"/>
    </row>
    <row r="65" ht="11.25">
      <c r="H65" s="47"/>
    </row>
    <row r="66" spans="1:17" s="13" customFormat="1" ht="14.25">
      <c r="A66" s="25"/>
      <c r="B66" s="25"/>
      <c r="C66" s="25"/>
      <c r="D66" s="25"/>
      <c r="E66" s="25"/>
      <c r="F66" s="25"/>
      <c r="G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s="13" customFormat="1" ht="14.25">
      <c r="A67" s="25"/>
      <c r="B67" s="25"/>
      <c r="C67" s="25"/>
      <c r="D67" s="25"/>
      <c r="E67" s="25"/>
      <c r="F67" s="25"/>
      <c r="G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s="13" customFormat="1" ht="14.25">
      <c r="A68" s="25"/>
      <c r="B68" s="25"/>
      <c r="C68" s="25"/>
      <c r="D68" s="25"/>
      <c r="E68" s="25"/>
      <c r="F68" s="25"/>
      <c r="G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s="13" customFormat="1" ht="14.25">
      <c r="A69" s="25"/>
      <c r="B69" s="25"/>
      <c r="C69" s="25"/>
      <c r="D69" s="25"/>
      <c r="E69" s="25"/>
      <c r="F69" s="25"/>
      <c r="G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s="13" customFormat="1" ht="14.25">
      <c r="A70" s="25"/>
      <c r="B70" s="25"/>
      <c r="C70" s="25"/>
      <c r="D70" s="25"/>
      <c r="E70" s="25"/>
      <c r="F70" s="25"/>
      <c r="G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s="13" customFormat="1" ht="14.25">
      <c r="A71" s="25"/>
      <c r="B71" s="25"/>
      <c r="C71" s="25"/>
      <c r="D71" s="25"/>
      <c r="E71" s="25"/>
      <c r="F71" s="25"/>
      <c r="G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s="13" customFormat="1" ht="14.25">
      <c r="A72" s="25"/>
      <c r="B72" s="25"/>
      <c r="C72" s="25"/>
      <c r="D72" s="25"/>
      <c r="E72" s="25"/>
      <c r="F72" s="25"/>
      <c r="G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s="13" customFormat="1" ht="14.25">
      <c r="A73" s="25"/>
      <c r="B73" s="25"/>
      <c r="C73" s="25"/>
      <c r="D73" s="25"/>
      <c r="E73" s="25"/>
      <c r="F73" s="25"/>
      <c r="G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s="13" customFormat="1" ht="14.25">
      <c r="A74" s="25"/>
      <c r="B74" s="25"/>
      <c r="C74" s="25"/>
      <c r="D74" s="25"/>
      <c r="E74" s="25"/>
      <c r="F74" s="25"/>
      <c r="G74" s="25"/>
      <c r="I74" s="25"/>
      <c r="J74" s="25"/>
      <c r="K74" s="25"/>
      <c r="L74" s="25"/>
      <c r="M74" s="25"/>
      <c r="N74" s="25"/>
      <c r="O74" s="25"/>
      <c r="P74" s="25"/>
      <c r="Q74" s="25"/>
    </row>
  </sheetData>
  <sheetProtection password="DECD" sheet="1" objects="1" scenarios="1"/>
  <printOptions verticalCentered="1"/>
  <pageMargins left="0.5905511811023623" right="0.5905511811023623" top="0.5905511811023623" bottom="0.5905511811023623" header="0.15748031496062992" footer="0.15748031496062992"/>
  <pageSetup fitToHeight="1" fitToWidth="1" horizontalDpi="600" verticalDpi="600" orientation="landscape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9"/>
  <sheetViews>
    <sheetView showGridLines="0" workbookViewId="0" topLeftCell="A43">
      <selection activeCell="B4" sqref="B4"/>
    </sheetView>
  </sheetViews>
  <sheetFormatPr defaultColWidth="11.00390625" defaultRowHeight="14.25"/>
  <cols>
    <col min="1" max="1" width="3.125" style="25" customWidth="1"/>
    <col min="2" max="2" width="55.75390625" style="25" customWidth="1"/>
    <col min="3" max="3" width="11.00390625" style="25" customWidth="1"/>
    <col min="4" max="4" width="2.50390625" style="25" customWidth="1"/>
    <col min="5" max="5" width="11.00390625" style="25" customWidth="1"/>
    <col min="6" max="6" width="5.375" style="25" customWidth="1"/>
    <col min="7" max="7" width="2.375" style="120" customWidth="1"/>
    <col min="8" max="8" width="11.50390625" style="25" customWidth="1"/>
    <col min="9" max="9" width="10.625" style="25" customWidth="1"/>
    <col min="10" max="11" width="11.625" style="23" customWidth="1"/>
    <col min="12" max="16384" width="7.00390625" style="25" customWidth="1"/>
  </cols>
  <sheetData>
    <row r="1" spans="1:11" s="51" customFormat="1" ht="14.25" customHeight="1">
      <c r="A1" s="1" t="str">
        <f>'[5]Eingabe Bilanz'!A1</f>
        <v>Rheinische Kliniken Essen</v>
      </c>
      <c r="B1" s="48"/>
      <c r="C1" s="48"/>
      <c r="D1" s="7"/>
      <c r="E1" s="7" t="s">
        <v>6</v>
      </c>
      <c r="F1" s="49"/>
      <c r="G1" s="50"/>
      <c r="J1" s="46"/>
      <c r="K1" s="46"/>
    </row>
    <row r="2" spans="1:11" s="13" customFormat="1" ht="18.75" customHeight="1">
      <c r="A2" s="52" t="str">
        <f>'[5]Eingabe Bilanz'!A2</f>
        <v>Jahresabschluss 2003</v>
      </c>
      <c r="B2" s="53"/>
      <c r="C2" s="54" t="s">
        <v>6</v>
      </c>
      <c r="D2" s="55"/>
      <c r="E2" s="55"/>
      <c r="F2" s="55"/>
      <c r="G2" s="56"/>
      <c r="J2" s="23"/>
      <c r="K2" s="23"/>
    </row>
    <row r="3" spans="1:11" s="13" customFormat="1" ht="18.75" customHeight="1">
      <c r="A3" s="1"/>
      <c r="B3" s="57"/>
      <c r="C3" s="55"/>
      <c r="D3" s="55"/>
      <c r="E3" s="55"/>
      <c r="F3" s="55"/>
      <c r="G3" s="56"/>
      <c r="J3" s="23"/>
      <c r="K3" s="23"/>
    </row>
    <row r="4" spans="1:11" s="13" customFormat="1" ht="18.75" customHeight="1">
      <c r="A4" s="58" t="s">
        <v>7</v>
      </c>
      <c r="B4" s="57"/>
      <c r="C4" s="55"/>
      <c r="D4" s="55"/>
      <c r="E4" s="55"/>
      <c r="F4" s="55"/>
      <c r="G4" s="56"/>
      <c r="J4" s="23"/>
      <c r="K4" s="23"/>
    </row>
    <row r="5" spans="1:11" s="13" customFormat="1" ht="18.75" customHeight="1">
      <c r="A5" s="1"/>
      <c r="B5" s="57"/>
      <c r="C5" s="55"/>
      <c r="D5" s="55"/>
      <c r="E5" s="55"/>
      <c r="F5" s="55"/>
      <c r="G5" s="56"/>
      <c r="J5" s="23"/>
      <c r="K5" s="23"/>
    </row>
    <row r="6" spans="1:9" ht="12" customHeight="1">
      <c r="A6" s="17"/>
      <c r="B6" s="59"/>
      <c r="C6" s="18">
        <f>'[5]Eingabe Bilanz'!E7</f>
        <v>2003</v>
      </c>
      <c r="D6" s="18"/>
      <c r="E6" s="18">
        <f>'[5]Eingabe Bilanz'!G7</f>
        <v>2002</v>
      </c>
      <c r="F6" s="18"/>
      <c r="G6" s="60"/>
      <c r="H6" s="18" t="s">
        <v>8</v>
      </c>
      <c r="I6" s="18" t="str">
        <f>H6</f>
        <v>( + / - )</v>
      </c>
    </row>
    <row r="7" spans="1:11" ht="12.75" customHeight="1">
      <c r="A7" s="61"/>
      <c r="B7" s="61"/>
      <c r="C7" s="62" t="s">
        <v>5</v>
      </c>
      <c r="D7" s="63"/>
      <c r="E7" s="62" t="s">
        <v>5</v>
      </c>
      <c r="F7" s="62"/>
      <c r="G7" s="64"/>
      <c r="H7" s="65"/>
      <c r="I7" s="65"/>
      <c r="J7" s="66">
        <f>C6</f>
        <v>2003</v>
      </c>
      <c r="K7" s="66">
        <f>E6</f>
        <v>2002</v>
      </c>
    </row>
    <row r="8" spans="1:11" s="23" customFormat="1" ht="11.25" customHeight="1">
      <c r="A8" s="26" t="s">
        <v>9</v>
      </c>
      <c r="B8" s="26" t="s">
        <v>10</v>
      </c>
      <c r="C8" s="67">
        <v>18226646.72</v>
      </c>
      <c r="D8" s="24"/>
      <c r="E8" s="67">
        <v>17715225.07</v>
      </c>
      <c r="F8" s="24"/>
      <c r="G8" s="68"/>
      <c r="H8" s="24">
        <f aca="true" t="shared" si="0" ref="H8:H15">SUM(C8-E8)</f>
        <v>511421.6499999985</v>
      </c>
      <c r="I8" s="69">
        <f aca="true" t="shared" si="1" ref="I8:I15">SUM(H8/E8)</f>
        <v>0.028869046144159347</v>
      </c>
      <c r="J8" s="70"/>
      <c r="K8" s="33"/>
    </row>
    <row r="9" spans="1:10" s="23" customFormat="1" ht="11.25" customHeight="1">
      <c r="A9" s="26" t="s">
        <v>11</v>
      </c>
      <c r="B9" s="26" t="s">
        <v>12</v>
      </c>
      <c r="C9" s="67">
        <v>145414.3</v>
      </c>
      <c r="D9" s="24"/>
      <c r="E9" s="67">
        <v>181124.3</v>
      </c>
      <c r="F9" s="24"/>
      <c r="G9" s="68"/>
      <c r="H9" s="24">
        <f t="shared" si="0"/>
        <v>-35710</v>
      </c>
      <c r="I9" s="69">
        <f t="shared" si="1"/>
        <v>-0.19715742172640557</v>
      </c>
      <c r="J9" s="71"/>
    </row>
    <row r="10" spans="1:11" s="23" customFormat="1" ht="11.25" customHeight="1">
      <c r="A10" s="26" t="s">
        <v>13</v>
      </c>
      <c r="B10" s="26" t="s">
        <v>14</v>
      </c>
      <c r="C10" s="67">
        <v>2606306.04</v>
      </c>
      <c r="D10" s="24"/>
      <c r="E10" s="67">
        <v>2687037.08</v>
      </c>
      <c r="F10" s="24"/>
      <c r="G10" s="68"/>
      <c r="H10" s="24">
        <f t="shared" si="0"/>
        <v>-80731.04000000004</v>
      </c>
      <c r="I10" s="69">
        <f t="shared" si="1"/>
        <v>-0.03004463191107137</v>
      </c>
      <c r="J10" s="72" t="s">
        <v>15</v>
      </c>
      <c r="K10" s="73"/>
    </row>
    <row r="11" spans="1:11" s="23" customFormat="1" ht="11.25" customHeight="1">
      <c r="A11" s="26" t="s">
        <v>16</v>
      </c>
      <c r="B11" s="26" t="s">
        <v>17</v>
      </c>
      <c r="C11" s="67">
        <v>167818.02</v>
      </c>
      <c r="D11" s="24"/>
      <c r="E11" s="67">
        <v>196538.02</v>
      </c>
      <c r="F11" s="24"/>
      <c r="G11" s="68"/>
      <c r="H11" s="24">
        <f t="shared" si="0"/>
        <v>-28720</v>
      </c>
      <c r="I11" s="69">
        <f t="shared" si="1"/>
        <v>-0.14612948680362203</v>
      </c>
      <c r="J11" s="70">
        <f>SUM(C8:C11)</f>
        <v>21146185.08</v>
      </c>
      <c r="K11" s="24">
        <f>SUM(E8:E11)</f>
        <v>20779924.470000003</v>
      </c>
    </row>
    <row r="12" spans="1:9" s="23" customFormat="1" ht="11.25" customHeight="1" hidden="1">
      <c r="A12" s="26" t="s">
        <v>18</v>
      </c>
      <c r="B12" s="26" t="s">
        <v>19</v>
      </c>
      <c r="C12" s="67">
        <v>0</v>
      </c>
      <c r="D12" s="24"/>
      <c r="E12" s="67">
        <v>0</v>
      </c>
      <c r="F12" s="24"/>
      <c r="G12" s="68"/>
      <c r="H12" s="24">
        <f t="shared" si="0"/>
        <v>0</v>
      </c>
      <c r="I12" s="69" t="e">
        <f t="shared" si="1"/>
        <v>#DIV/0!</v>
      </c>
    </row>
    <row r="13" spans="1:9" s="23" customFormat="1" ht="11.25" customHeight="1" hidden="1">
      <c r="A13" s="26" t="s">
        <v>20</v>
      </c>
      <c r="B13" s="26" t="s">
        <v>21</v>
      </c>
      <c r="C13" s="67">
        <v>0</v>
      </c>
      <c r="D13" s="24"/>
      <c r="E13" s="67">
        <v>0</v>
      </c>
      <c r="F13" s="24"/>
      <c r="G13" s="68"/>
      <c r="H13" s="24">
        <f t="shared" si="0"/>
        <v>0</v>
      </c>
      <c r="I13" s="69" t="e">
        <f t="shared" si="1"/>
        <v>#DIV/0!</v>
      </c>
    </row>
    <row r="14" spans="1:9" s="23" customFormat="1" ht="11.25" customHeight="1">
      <c r="A14" s="26" t="s">
        <v>22</v>
      </c>
      <c r="B14" s="26" t="s">
        <v>23</v>
      </c>
      <c r="C14" s="67">
        <v>2678921.75</v>
      </c>
      <c r="D14" s="24"/>
      <c r="E14" s="67">
        <v>2741093.15</v>
      </c>
      <c r="F14" s="24"/>
      <c r="G14" s="68"/>
      <c r="H14" s="24">
        <f t="shared" si="0"/>
        <v>-62171.39999999991</v>
      </c>
      <c r="I14" s="69">
        <f t="shared" si="1"/>
        <v>-0.022681243065380653</v>
      </c>
    </row>
    <row r="15" spans="1:11" s="23" customFormat="1" ht="11.25" customHeight="1">
      <c r="A15" s="26" t="s">
        <v>24</v>
      </c>
      <c r="B15" s="26" t="s">
        <v>25</v>
      </c>
      <c r="C15" s="74">
        <v>451127.44</v>
      </c>
      <c r="D15" s="24"/>
      <c r="E15" s="74">
        <v>612173.4</v>
      </c>
      <c r="F15" s="29"/>
      <c r="G15" s="68"/>
      <c r="H15" s="75">
        <f t="shared" si="0"/>
        <v>-161045.96000000002</v>
      </c>
      <c r="I15" s="69">
        <f t="shared" si="1"/>
        <v>-0.26307245626810966</v>
      </c>
      <c r="J15" s="24"/>
      <c r="K15" s="33"/>
    </row>
    <row r="16" spans="1:11" s="23" customFormat="1" ht="11.25" customHeight="1">
      <c r="A16" s="26"/>
      <c r="B16" s="76" t="s">
        <v>26</v>
      </c>
      <c r="C16" s="29"/>
      <c r="D16" s="24"/>
      <c r="E16" s="29"/>
      <c r="F16" s="29"/>
      <c r="G16" s="68"/>
      <c r="H16" s="29"/>
      <c r="I16" s="69"/>
      <c r="J16" s="24"/>
      <c r="K16" s="33"/>
    </row>
    <row r="17" spans="1:11" s="23" customFormat="1" ht="11.25" customHeight="1">
      <c r="A17" s="26"/>
      <c r="B17" s="77" t="s">
        <v>27</v>
      </c>
      <c r="C17" s="29"/>
      <c r="D17" s="24"/>
      <c r="E17" s="29"/>
      <c r="F17" s="29"/>
      <c r="G17" s="68"/>
      <c r="H17" s="29"/>
      <c r="I17" s="69"/>
      <c r="J17" s="24"/>
      <c r="K17" s="33"/>
    </row>
    <row r="18" spans="1:11" s="23" customFormat="1" ht="0.75" customHeight="1">
      <c r="A18" s="26"/>
      <c r="B18" s="26"/>
      <c r="C18" s="75"/>
      <c r="D18" s="24"/>
      <c r="E18" s="75"/>
      <c r="F18" s="29"/>
      <c r="G18" s="68"/>
      <c r="H18" s="29"/>
      <c r="I18" s="69"/>
      <c r="J18" s="24"/>
      <c r="K18" s="33"/>
    </row>
    <row r="19" spans="2:11" s="23" customFormat="1" ht="11.25" customHeight="1">
      <c r="B19" s="26"/>
      <c r="C19" s="27">
        <f>SUM(C8:C17)</f>
        <v>24276234.27</v>
      </c>
      <c r="D19" s="29"/>
      <c r="E19" s="27">
        <f>SUM(E8:E17)</f>
        <v>24133191.02</v>
      </c>
      <c r="F19" s="29"/>
      <c r="G19" s="68"/>
      <c r="H19" s="27">
        <f>C19-E19</f>
        <v>143043.25</v>
      </c>
      <c r="I19" s="69">
        <f>SUM(H19/E19)</f>
        <v>0.005927241444426275</v>
      </c>
      <c r="K19" s="33"/>
    </row>
    <row r="20" spans="3:9" s="23" customFormat="1" ht="11.25" customHeight="1">
      <c r="C20" s="24"/>
      <c r="D20" s="29"/>
      <c r="E20" s="24"/>
      <c r="F20" s="24"/>
      <c r="G20" s="68"/>
      <c r="H20" s="24"/>
      <c r="I20" s="78"/>
    </row>
    <row r="21" spans="1:9" s="23" customFormat="1" ht="11.25" customHeight="1">
      <c r="A21" s="26" t="s">
        <v>28</v>
      </c>
      <c r="B21" s="26" t="s">
        <v>29</v>
      </c>
      <c r="C21" s="24"/>
      <c r="D21" s="29"/>
      <c r="E21" s="24"/>
      <c r="F21" s="24"/>
      <c r="G21" s="68"/>
      <c r="H21" s="24"/>
      <c r="I21" s="78"/>
    </row>
    <row r="22" spans="2:10" s="23" customFormat="1" ht="11.25" customHeight="1">
      <c r="B22" s="26" t="s">
        <v>30</v>
      </c>
      <c r="C22" s="67">
        <f>15463672.84+10124.68</f>
        <v>15473797.52</v>
      </c>
      <c r="D22" s="29"/>
      <c r="E22" s="67">
        <v>15425776.12</v>
      </c>
      <c r="F22" s="24"/>
      <c r="G22" s="68"/>
      <c r="H22" s="24">
        <f>SUM(C22-E22)</f>
        <v>48021.40000000037</v>
      </c>
      <c r="I22" s="69">
        <f>SUM(H22/E22)</f>
        <v>0.0031130621646802675</v>
      </c>
      <c r="J22" s="71"/>
    </row>
    <row r="23" spans="2:11" s="23" customFormat="1" ht="11.25" customHeight="1">
      <c r="B23" s="26" t="s">
        <v>31</v>
      </c>
      <c r="C23" s="24"/>
      <c r="D23" s="29"/>
      <c r="E23" s="24"/>
      <c r="F23" s="24"/>
      <c r="G23" s="68"/>
      <c r="H23" s="24"/>
      <c r="I23" s="78"/>
      <c r="J23" s="72" t="s">
        <v>32</v>
      </c>
      <c r="K23" s="73"/>
    </row>
    <row r="24" spans="2:11" s="23" customFormat="1" ht="11.25" customHeight="1">
      <c r="B24" s="26" t="s">
        <v>33</v>
      </c>
      <c r="C24" s="67">
        <f>3097432.13+1063492.34+13057.1+18019.03</f>
        <v>4192000.5999999996</v>
      </c>
      <c r="D24" s="29"/>
      <c r="E24" s="67">
        <v>3912480.69</v>
      </c>
      <c r="F24" s="24"/>
      <c r="G24" s="68"/>
      <c r="H24" s="24">
        <f>SUM(C24-E24)</f>
        <v>279519.9099999997</v>
      </c>
      <c r="I24" s="69">
        <f>SUM(H24/E24)</f>
        <v>0.07144314110340048</v>
      </c>
      <c r="J24" s="70">
        <f>C22+C24</f>
        <v>19665798.119999997</v>
      </c>
      <c r="K24" s="24">
        <f>E22+E24</f>
        <v>19338256.81</v>
      </c>
    </row>
    <row r="25" spans="2:11" s="23" customFormat="1" ht="11.25" customHeight="1">
      <c r="B25" s="77" t="s">
        <v>107</v>
      </c>
      <c r="C25" s="24"/>
      <c r="D25" s="29"/>
      <c r="E25" s="24"/>
      <c r="F25" s="24"/>
      <c r="G25" s="68"/>
      <c r="H25" s="24"/>
      <c r="I25" s="69"/>
      <c r="J25" s="29"/>
      <c r="K25" s="24"/>
    </row>
    <row r="26" spans="1:9" s="23" customFormat="1" ht="11.25" customHeight="1">
      <c r="A26" s="26" t="s">
        <v>35</v>
      </c>
      <c r="B26" s="26" t="s">
        <v>36</v>
      </c>
      <c r="C26" s="24"/>
      <c r="D26" s="29"/>
      <c r="E26" s="24"/>
      <c r="F26" s="24"/>
      <c r="G26" s="68"/>
      <c r="H26" s="24"/>
      <c r="I26" s="78"/>
    </row>
    <row r="27" spans="2:11" s="23" customFormat="1" ht="11.25" customHeight="1">
      <c r="B27" s="26" t="s">
        <v>37</v>
      </c>
      <c r="C27" s="67">
        <v>1248409.95</v>
      </c>
      <c r="D27" s="29"/>
      <c r="E27" s="67">
        <v>1311958.39</v>
      </c>
      <c r="F27" s="24"/>
      <c r="G27" s="68"/>
      <c r="H27" s="24">
        <f>SUM(C27-E27)</f>
        <v>-63548.439999999944</v>
      </c>
      <c r="I27" s="69">
        <f>SUM(H27/E27)</f>
        <v>-0.04843784717897947</v>
      </c>
      <c r="J27" s="72" t="s">
        <v>38</v>
      </c>
      <c r="K27" s="73"/>
    </row>
    <row r="28" spans="2:11" s="23" customFormat="1" ht="11.25" customHeight="1">
      <c r="B28" s="26" t="s">
        <v>39</v>
      </c>
      <c r="C28" s="74">
        <v>1827544.32</v>
      </c>
      <c r="D28" s="29"/>
      <c r="E28" s="74">
        <v>1779631.47</v>
      </c>
      <c r="F28" s="29"/>
      <c r="G28" s="68"/>
      <c r="H28" s="75">
        <f>SUM(C28-E28)</f>
        <v>47912.85000000009</v>
      </c>
      <c r="I28" s="69">
        <f>SUM(H28/E28)</f>
        <v>0.026922905560891264</v>
      </c>
      <c r="J28" s="80">
        <f>C27+C28</f>
        <v>3075954.27</v>
      </c>
      <c r="K28" s="33">
        <f>E27+E28</f>
        <v>3091589.86</v>
      </c>
    </row>
    <row r="29" spans="2:11" s="23" customFormat="1" ht="0.75" customHeight="1">
      <c r="B29" s="26"/>
      <c r="C29" s="75"/>
      <c r="D29" s="29"/>
      <c r="E29" s="75"/>
      <c r="F29" s="29"/>
      <c r="G29" s="68"/>
      <c r="H29" s="29"/>
      <c r="I29" s="69"/>
      <c r="J29" s="133"/>
      <c r="K29" s="33"/>
    </row>
    <row r="30" spans="2:9" s="23" customFormat="1" ht="11.25" customHeight="1">
      <c r="B30" s="26"/>
      <c r="C30" s="27">
        <f>SUM(C22:C28)</f>
        <v>22741752.389999997</v>
      </c>
      <c r="D30" s="29"/>
      <c r="E30" s="27">
        <f>SUM(E22:E28)</f>
        <v>22429846.669999998</v>
      </c>
      <c r="F30" s="29"/>
      <c r="G30" s="68"/>
      <c r="H30" s="27">
        <f>C30-E30</f>
        <v>311905.7199999988</v>
      </c>
      <c r="I30" s="69">
        <f>SUM(H30/E30)</f>
        <v>0.013905833802117509</v>
      </c>
    </row>
    <row r="31" spans="3:9" s="23" customFormat="1" ht="11.25" customHeight="1">
      <c r="C31" s="24"/>
      <c r="D31" s="29"/>
      <c r="E31" s="24"/>
      <c r="F31" s="24"/>
      <c r="G31" s="68"/>
      <c r="H31" s="24"/>
      <c r="I31" s="78"/>
    </row>
    <row r="32" spans="2:9" s="23" customFormat="1" ht="11.25" customHeight="1">
      <c r="B32" s="26"/>
      <c r="C32" s="28">
        <f>SUM(C19-C30)</f>
        <v>1534481.8800000027</v>
      </c>
      <c r="D32" s="29"/>
      <c r="E32" s="28">
        <f>SUM(E19-E30)</f>
        <v>1703344.3500000015</v>
      </c>
      <c r="F32" s="29"/>
      <c r="G32" s="68"/>
      <c r="H32" s="28">
        <f>SUM(C32-E32)</f>
        <v>-168862.4699999988</v>
      </c>
      <c r="I32" s="69">
        <f>SUM(H32/E32)</f>
        <v>-0.0991358382701646</v>
      </c>
    </row>
    <row r="33" spans="1:9" ht="11.25" customHeight="1">
      <c r="A33" s="23"/>
      <c r="B33" s="23"/>
      <c r="C33" s="24"/>
      <c r="D33" s="29"/>
      <c r="E33" s="24"/>
      <c r="F33" s="24"/>
      <c r="G33" s="68"/>
      <c r="H33" s="24"/>
      <c r="I33" s="78"/>
    </row>
    <row r="34" spans="1:9" ht="11.25" customHeight="1">
      <c r="A34" s="26" t="s">
        <v>40</v>
      </c>
      <c r="B34" s="26" t="s">
        <v>41</v>
      </c>
      <c r="C34" s="67">
        <f>359005.9+75497.4+16440.18</f>
        <v>450943.48000000004</v>
      </c>
      <c r="D34" s="29"/>
      <c r="E34" s="67">
        <v>446354.9</v>
      </c>
      <c r="F34" s="24"/>
      <c r="G34" s="68"/>
      <c r="H34" s="24">
        <f>SUM(C34-E34)</f>
        <v>4588.580000000016</v>
      </c>
      <c r="I34" s="69">
        <f>SUM(H34/E34)</f>
        <v>0.01028011566580767</v>
      </c>
    </row>
    <row r="35" spans="1:9" ht="11.25" customHeight="1">
      <c r="A35" s="26"/>
      <c r="B35" s="81" t="s">
        <v>108</v>
      </c>
      <c r="C35" s="24"/>
      <c r="D35" s="29"/>
      <c r="E35" s="24"/>
      <c r="F35" s="24"/>
      <c r="G35" s="68"/>
      <c r="H35" s="24"/>
      <c r="I35" s="69"/>
    </row>
    <row r="36" spans="1:9" ht="11.25" customHeight="1">
      <c r="A36" s="26" t="s">
        <v>43</v>
      </c>
      <c r="B36" s="26" t="s">
        <v>44</v>
      </c>
      <c r="C36" s="24"/>
      <c r="D36" s="29"/>
      <c r="E36" s="24"/>
      <c r="F36" s="24"/>
      <c r="G36" s="68"/>
      <c r="H36" s="24">
        <f>SUM(C36-E36)</f>
        <v>0</v>
      </c>
      <c r="I36" s="69" t="e">
        <f>SUM(H36/E36)</f>
        <v>#DIV/0!</v>
      </c>
    </row>
    <row r="37" spans="1:9" ht="11.25" customHeight="1">
      <c r="A37" s="26"/>
      <c r="B37" s="26" t="s">
        <v>45</v>
      </c>
      <c r="C37" s="67">
        <f>787487.61</f>
        <v>787487.61</v>
      </c>
      <c r="D37" s="29"/>
      <c r="E37" s="67">
        <v>783713.79</v>
      </c>
      <c r="F37" s="24"/>
      <c r="G37" s="68"/>
      <c r="H37" s="24"/>
      <c r="I37" s="69"/>
    </row>
    <row r="38" spans="1:9" ht="11.25" customHeight="1">
      <c r="A38" s="26" t="s">
        <v>46</v>
      </c>
      <c r="B38" s="26" t="s">
        <v>47</v>
      </c>
      <c r="C38" s="24"/>
      <c r="D38" s="29"/>
      <c r="E38" s="24"/>
      <c r="F38" s="24"/>
      <c r="G38" s="68"/>
      <c r="H38" s="24">
        <f>SUM(C38-E38)</f>
        <v>0</v>
      </c>
      <c r="I38" s="69" t="e">
        <f>SUM(H38/E38)</f>
        <v>#DIV/0!</v>
      </c>
    </row>
    <row r="39" spans="1:9" ht="11.25" customHeight="1">
      <c r="A39" s="26"/>
      <c r="B39" s="26" t="s">
        <v>48</v>
      </c>
      <c r="C39" s="24"/>
      <c r="D39" s="29"/>
      <c r="E39" s="24"/>
      <c r="F39" s="24"/>
      <c r="G39" s="68"/>
      <c r="H39" s="24"/>
      <c r="I39" s="69"/>
    </row>
    <row r="40" spans="1:9" ht="11.25" customHeight="1">
      <c r="A40" s="26"/>
      <c r="B40" s="26" t="s">
        <v>49</v>
      </c>
      <c r="C40" s="67">
        <f>305424.04+16440.18</f>
        <v>321864.22</v>
      </c>
      <c r="D40" s="29"/>
      <c r="E40" s="67">
        <v>311005.02</v>
      </c>
      <c r="F40" s="24"/>
      <c r="G40" s="68"/>
      <c r="H40" s="24"/>
      <c r="I40" s="78"/>
    </row>
    <row r="41" spans="1:9" ht="11.25" customHeight="1">
      <c r="A41" s="26" t="s">
        <v>50</v>
      </c>
      <c r="B41" s="26" t="s">
        <v>51</v>
      </c>
      <c r="C41" s="74">
        <v>137868.06</v>
      </c>
      <c r="D41" s="29"/>
      <c r="E41" s="74">
        <v>136324.32</v>
      </c>
      <c r="F41" s="24"/>
      <c r="G41" s="68"/>
      <c r="H41" s="24">
        <f>SUM(C41-E41)</f>
        <v>1543.7399999999907</v>
      </c>
      <c r="I41" s="69">
        <f>SUM(H41/E41)</f>
        <v>0.01132402494287146</v>
      </c>
    </row>
    <row r="42" spans="1:9" ht="11.25" customHeight="1" hidden="1">
      <c r="A42" s="26" t="s">
        <v>52</v>
      </c>
      <c r="B42" s="26" t="s">
        <v>53</v>
      </c>
      <c r="C42" s="74">
        <v>0</v>
      </c>
      <c r="D42" s="29"/>
      <c r="E42" s="74">
        <v>0</v>
      </c>
      <c r="F42" s="24"/>
      <c r="G42" s="68"/>
      <c r="H42" s="24"/>
      <c r="I42" s="78"/>
    </row>
    <row r="43" spans="1:9" ht="0.75" customHeight="1">
      <c r="A43" s="26"/>
      <c r="B43" s="26"/>
      <c r="C43" s="75"/>
      <c r="D43" s="29"/>
      <c r="E43" s="75"/>
      <c r="F43" s="24"/>
      <c r="G43" s="68"/>
      <c r="H43" s="24"/>
      <c r="I43" s="78"/>
    </row>
    <row r="44" spans="1:9" ht="11.25" customHeight="1">
      <c r="A44" s="23"/>
      <c r="B44" s="26"/>
      <c r="C44" s="27">
        <f>C34+C37-C40-C41-C42</f>
        <v>778698.81</v>
      </c>
      <c r="D44" s="29"/>
      <c r="E44" s="27">
        <f>E34+E37-E40-E41-E42</f>
        <v>782739.3499999999</v>
      </c>
      <c r="F44" s="29"/>
      <c r="G44" s="68"/>
      <c r="H44" s="27">
        <f>C44-E44</f>
        <v>-4040.5399999998044</v>
      </c>
      <c r="I44" s="69">
        <f>SUM(H44/E44)</f>
        <v>-0.00516205043224134</v>
      </c>
    </row>
    <row r="45" spans="1:9" ht="11.25" customHeight="1">
      <c r="A45" s="23"/>
      <c r="B45" s="23"/>
      <c r="C45" s="24"/>
      <c r="D45" s="29"/>
      <c r="E45" s="24"/>
      <c r="F45" s="24"/>
      <c r="G45" s="68"/>
      <c r="H45" s="24"/>
      <c r="I45" s="78"/>
    </row>
    <row r="46" spans="1:9" ht="11.25" customHeight="1">
      <c r="A46" s="26" t="s">
        <v>54</v>
      </c>
      <c r="B46" s="26" t="s">
        <v>55</v>
      </c>
      <c r="C46" s="24"/>
      <c r="D46" s="29"/>
      <c r="E46" s="24"/>
      <c r="F46" s="24"/>
      <c r="G46" s="68"/>
      <c r="H46" s="23"/>
      <c r="I46" s="23"/>
    </row>
    <row r="47" spans="1:9" ht="11.25" customHeight="1">
      <c r="A47" s="26"/>
      <c r="B47" s="26" t="s">
        <v>56</v>
      </c>
      <c r="C47" s="24"/>
      <c r="D47" s="29"/>
      <c r="E47" s="24"/>
      <c r="F47" s="24"/>
      <c r="G47" s="68"/>
      <c r="H47" s="23"/>
      <c r="I47" s="23"/>
    </row>
    <row r="48" spans="1:9" ht="11.25" customHeight="1">
      <c r="A48" s="26"/>
      <c r="B48" s="26" t="s">
        <v>57</v>
      </c>
      <c r="C48" s="67">
        <f>898045.07-48206.52</f>
        <v>849838.5499999999</v>
      </c>
      <c r="D48" s="29"/>
      <c r="E48" s="67">
        <v>846064.73</v>
      </c>
      <c r="F48" s="24"/>
      <c r="G48" s="68"/>
      <c r="H48" s="24">
        <f>SUM(C46-E48)</f>
        <v>-846064.73</v>
      </c>
      <c r="I48" s="69">
        <f>SUM(H48/E48)</f>
        <v>-1</v>
      </c>
    </row>
    <row r="49" spans="1:11" s="23" customFormat="1" ht="11.25" customHeight="1">
      <c r="A49" s="26" t="s">
        <v>58</v>
      </c>
      <c r="B49" s="26" t="s">
        <v>59</v>
      </c>
      <c r="C49" s="74">
        <f>1445710.5+0.6</f>
        <v>1445711.1</v>
      </c>
      <c r="D49" s="29"/>
      <c r="E49" s="74">
        <v>1621260.5</v>
      </c>
      <c r="F49" s="29"/>
      <c r="G49" s="68"/>
      <c r="H49" s="75">
        <f>SUM(C49-E49)</f>
        <v>-175549.3999999999</v>
      </c>
      <c r="I49" s="69">
        <f>SUM(H49/E49)</f>
        <v>-0.10827957629264384</v>
      </c>
      <c r="J49" s="24"/>
      <c r="K49" s="33"/>
    </row>
    <row r="50" spans="1:11" s="23" customFormat="1" ht="11.25" customHeight="1">
      <c r="A50" s="26"/>
      <c r="B50" s="76" t="s">
        <v>26</v>
      </c>
      <c r="C50" s="29"/>
      <c r="D50" s="29"/>
      <c r="E50" s="29"/>
      <c r="F50" s="29"/>
      <c r="G50" s="68"/>
      <c r="H50" s="29"/>
      <c r="I50" s="69"/>
      <c r="J50" s="24"/>
      <c r="K50" s="33"/>
    </row>
    <row r="51" spans="1:11" s="23" customFormat="1" ht="11.25" customHeight="1">
      <c r="A51" s="26"/>
      <c r="B51" s="77" t="s">
        <v>27</v>
      </c>
      <c r="C51" s="29"/>
      <c r="D51" s="29"/>
      <c r="E51" s="29"/>
      <c r="F51" s="29"/>
      <c r="G51" s="68"/>
      <c r="H51" s="29"/>
      <c r="I51" s="69"/>
      <c r="J51" s="24"/>
      <c r="K51" s="33"/>
    </row>
    <row r="52" spans="1:11" s="23" customFormat="1" ht="0.75" customHeight="1">
      <c r="A52" s="26"/>
      <c r="B52" s="26"/>
      <c r="C52" s="75"/>
      <c r="D52" s="29"/>
      <c r="E52" s="75"/>
      <c r="F52" s="29"/>
      <c r="G52" s="68"/>
      <c r="H52" s="29"/>
      <c r="I52" s="69"/>
      <c r="J52" s="24"/>
      <c r="K52" s="33"/>
    </row>
    <row r="53" spans="2:11" s="23" customFormat="1" ht="11.25" customHeight="1">
      <c r="B53" s="26"/>
      <c r="C53" s="27">
        <f>SUM(C48:C49)</f>
        <v>2295549.65</v>
      </c>
      <c r="D53" s="29"/>
      <c r="E53" s="27">
        <f>SUM(E48:E49)</f>
        <v>2467325.23</v>
      </c>
      <c r="F53" s="29"/>
      <c r="G53" s="68"/>
      <c r="H53" s="27">
        <f>C53-E53</f>
        <v>-171775.58000000007</v>
      </c>
      <c r="I53" s="69">
        <f>SUM(H53/E53)</f>
        <v>-0.06962016110052913</v>
      </c>
      <c r="J53" s="31"/>
      <c r="K53" s="33"/>
    </row>
    <row r="54" spans="1:9" ht="11.25" customHeight="1">
      <c r="A54" s="23"/>
      <c r="B54" s="23"/>
      <c r="C54" s="24"/>
      <c r="D54" s="29"/>
      <c r="E54" s="24"/>
      <c r="F54" s="24"/>
      <c r="G54" s="68"/>
      <c r="H54" s="24"/>
      <c r="I54" s="78"/>
    </row>
    <row r="55" spans="1:9" ht="11.25" customHeight="1">
      <c r="A55" s="23"/>
      <c r="B55" s="26"/>
      <c r="C55" s="28">
        <f>SUM(C32+C44-C53)</f>
        <v>17631.04000000283</v>
      </c>
      <c r="D55" s="29"/>
      <c r="E55" s="28">
        <f>SUM(E32+E44-E53)</f>
        <v>18758.470000001136</v>
      </c>
      <c r="F55" s="29"/>
      <c r="G55" s="68"/>
      <c r="H55" s="28">
        <f>SUM(C55-E55)</f>
        <v>-1127.429999998305</v>
      </c>
      <c r="I55" s="69">
        <f>SUM(H55/E55)</f>
        <v>-0.06010244971995246</v>
      </c>
    </row>
    <row r="56" spans="1:9" ht="11.25" customHeight="1">
      <c r="A56" s="23"/>
      <c r="B56" s="23"/>
      <c r="C56" s="24"/>
      <c r="D56" s="29"/>
      <c r="E56" s="24"/>
      <c r="F56" s="24"/>
      <c r="G56" s="68"/>
      <c r="H56" s="24"/>
      <c r="I56" s="78"/>
    </row>
    <row r="57" spans="1:9" ht="11.25" customHeight="1">
      <c r="A57" s="26" t="s">
        <v>60</v>
      </c>
      <c r="B57" s="26" t="s">
        <v>61</v>
      </c>
      <c r="C57" s="67">
        <f>1263.96+9820.65</f>
        <v>11084.61</v>
      </c>
      <c r="D57" s="29"/>
      <c r="E57" s="67">
        <v>6059.33</v>
      </c>
      <c r="F57" s="24"/>
      <c r="G57" s="68"/>
      <c r="H57" s="24">
        <f>SUM(C57-E57)</f>
        <v>5025.280000000001</v>
      </c>
      <c r="I57" s="69">
        <f>SUM(H57/E57)</f>
        <v>0.8293458187621405</v>
      </c>
    </row>
    <row r="58" spans="1:9" ht="11.25" customHeight="1">
      <c r="A58" s="26" t="s">
        <v>62</v>
      </c>
      <c r="B58" s="26" t="s">
        <v>63</v>
      </c>
      <c r="C58" s="74">
        <v>3101.82</v>
      </c>
      <c r="D58" s="29"/>
      <c r="E58" s="74">
        <v>4300.24</v>
      </c>
      <c r="F58" s="29"/>
      <c r="G58" s="68"/>
      <c r="H58" s="75">
        <f>SUM(C58-E58)</f>
        <v>-1198.4199999999996</v>
      </c>
      <c r="I58" s="69">
        <f>SUM(H58/E58)</f>
        <v>-0.2786867709709225</v>
      </c>
    </row>
    <row r="59" spans="1:9" ht="0.75" customHeight="1">
      <c r="A59" s="26"/>
      <c r="B59" s="26"/>
      <c r="C59" s="75"/>
      <c r="D59" s="29"/>
      <c r="E59" s="75"/>
      <c r="F59" s="29"/>
      <c r="G59" s="68"/>
      <c r="H59" s="29"/>
      <c r="I59" s="69"/>
    </row>
    <row r="60" spans="1:9" ht="11.25" customHeight="1">
      <c r="A60" s="23"/>
      <c r="B60" s="26"/>
      <c r="C60" s="27">
        <f>C57-C58</f>
        <v>7982.790000000001</v>
      </c>
      <c r="D60" s="29"/>
      <c r="E60" s="27">
        <f>E57-E58</f>
        <v>1759.0900000000001</v>
      </c>
      <c r="F60" s="29"/>
      <c r="G60" s="68"/>
      <c r="H60" s="27">
        <f>C60-E60</f>
        <v>6223.700000000001</v>
      </c>
      <c r="I60" s="69">
        <f>SUM(H60/E60)</f>
        <v>3.538022500270026</v>
      </c>
    </row>
    <row r="61" spans="1:9" ht="11.25" customHeight="1">
      <c r="A61" s="23"/>
      <c r="B61" s="23"/>
      <c r="C61" s="24"/>
      <c r="D61" s="29"/>
      <c r="E61" s="24"/>
      <c r="F61" s="24"/>
      <c r="G61" s="68"/>
      <c r="H61" s="24"/>
      <c r="I61" s="78"/>
    </row>
    <row r="62" spans="1:9" ht="11.25" customHeight="1">
      <c r="A62" s="26" t="s">
        <v>64</v>
      </c>
      <c r="B62" s="26" t="s">
        <v>65</v>
      </c>
      <c r="C62" s="24">
        <f>SUM(C55+C60)</f>
        <v>25613.830000002832</v>
      </c>
      <c r="D62" s="29"/>
      <c r="E62" s="24">
        <f>SUM(E55+E60)</f>
        <v>20517.560000001136</v>
      </c>
      <c r="F62" s="24"/>
      <c r="G62" s="68"/>
      <c r="H62" s="24">
        <f>SUM(C62-E62)</f>
        <v>5096.270000001696</v>
      </c>
      <c r="I62" s="69">
        <f>SUM(H62/E62)</f>
        <v>0.24838577296722483</v>
      </c>
    </row>
    <row r="63" spans="1:9" ht="11.25" customHeight="1">
      <c r="A63" s="26"/>
      <c r="B63" s="26"/>
      <c r="C63" s="24"/>
      <c r="D63" s="29"/>
      <c r="E63" s="24"/>
      <c r="F63" s="24"/>
      <c r="G63" s="68"/>
      <c r="H63" s="24"/>
      <c r="I63" s="69"/>
    </row>
    <row r="64" spans="1:9" ht="11.25" customHeight="1" hidden="1">
      <c r="A64" s="26" t="s">
        <v>66</v>
      </c>
      <c r="B64" s="26" t="s">
        <v>67</v>
      </c>
      <c r="C64" s="67">
        <v>0</v>
      </c>
      <c r="D64" s="29"/>
      <c r="E64" s="67">
        <v>0</v>
      </c>
      <c r="F64" s="24"/>
      <c r="G64" s="68"/>
      <c r="H64" s="24">
        <f>SUM(C64-E64)</f>
        <v>0</v>
      </c>
      <c r="I64" s="69" t="e">
        <f>SUM(H64/E64)</f>
        <v>#DIV/0!</v>
      </c>
    </row>
    <row r="65" spans="1:9" ht="11.25" customHeight="1" hidden="1">
      <c r="A65" s="26" t="s">
        <v>68</v>
      </c>
      <c r="B65" s="26" t="s">
        <v>69</v>
      </c>
      <c r="C65" s="74">
        <v>0</v>
      </c>
      <c r="D65" s="29"/>
      <c r="E65" s="74">
        <v>0</v>
      </c>
      <c r="F65" s="29"/>
      <c r="G65" s="68"/>
      <c r="H65" s="24">
        <f>SUM(C65-E65)</f>
        <v>0</v>
      </c>
      <c r="I65" s="69" t="e">
        <f>SUM(H65/E65)</f>
        <v>#DIV/0!</v>
      </c>
    </row>
    <row r="66" spans="1:9" ht="0.75" customHeight="1" hidden="1">
      <c r="A66" s="26"/>
      <c r="B66" s="26"/>
      <c r="C66" s="75"/>
      <c r="D66" s="29"/>
      <c r="E66" s="75"/>
      <c r="F66" s="29"/>
      <c r="G66" s="68"/>
      <c r="H66" s="24"/>
      <c r="I66" s="69"/>
    </row>
    <row r="67" spans="1:9" ht="11.25" customHeight="1" hidden="1">
      <c r="A67" s="26" t="s">
        <v>70</v>
      </c>
      <c r="B67" s="26" t="s">
        <v>71</v>
      </c>
      <c r="C67" s="27">
        <f>SUM(C64-C65)</f>
        <v>0</v>
      </c>
      <c r="D67" s="29"/>
      <c r="E67" s="27">
        <f>SUM(E64-E65)</f>
        <v>0</v>
      </c>
      <c r="F67" s="29"/>
      <c r="G67" s="68"/>
      <c r="H67" s="24">
        <f>SUM(C67-E67)</f>
        <v>0</v>
      </c>
      <c r="I67" s="69" t="e">
        <f>SUM(H67/E67)</f>
        <v>#DIV/0!</v>
      </c>
    </row>
    <row r="68" spans="1:9" ht="11.25" customHeight="1" hidden="1">
      <c r="A68" s="26"/>
      <c r="B68" s="26"/>
      <c r="C68" s="24"/>
      <c r="D68" s="29"/>
      <c r="E68" s="24"/>
      <c r="F68" s="24"/>
      <c r="G68" s="68"/>
      <c r="H68" s="24"/>
      <c r="I68" s="69"/>
    </row>
    <row r="69" spans="1:9" ht="11.25" customHeight="1" thickBot="1">
      <c r="A69" s="26" t="s">
        <v>72</v>
      </c>
      <c r="B69" s="26" t="s">
        <v>73</v>
      </c>
      <c r="C69" s="74">
        <f>4601.57+2137.36</f>
        <v>6738.93</v>
      </c>
      <c r="D69" s="29"/>
      <c r="E69" s="74">
        <v>3735.88</v>
      </c>
      <c r="F69" s="29"/>
      <c r="G69" s="68"/>
      <c r="H69" s="35">
        <f>SUM(C69-E69)</f>
        <v>3003.05</v>
      </c>
      <c r="I69" s="69">
        <f>SUM(H69/E69)</f>
        <v>0.8038400591025407</v>
      </c>
    </row>
    <row r="70" spans="1:9" ht="0.75" customHeight="1" thickBot="1">
      <c r="A70" s="26"/>
      <c r="B70" s="26"/>
      <c r="C70" s="35"/>
      <c r="D70" s="29"/>
      <c r="E70" s="35"/>
      <c r="F70" s="29"/>
      <c r="G70" s="68"/>
      <c r="H70" s="29"/>
      <c r="I70" s="69"/>
    </row>
    <row r="71" spans="1:12" ht="11.25" customHeight="1">
      <c r="A71" s="23"/>
      <c r="B71" s="23"/>
      <c r="C71" s="24"/>
      <c r="D71" s="29"/>
      <c r="E71" s="24"/>
      <c r="F71" s="24"/>
      <c r="G71" s="68"/>
      <c r="H71" s="24"/>
      <c r="I71" s="78"/>
      <c r="J71" s="83"/>
      <c r="K71" s="84" t="s">
        <v>74</v>
      </c>
      <c r="L71" s="85"/>
    </row>
    <row r="72" spans="1:12" ht="13.5" customHeight="1" thickBot="1">
      <c r="A72" s="26" t="s">
        <v>75</v>
      </c>
      <c r="B72" s="86" t="str">
        <f>IF(C72&gt;=0,"Jahresüberschuss",IF(C72&lt;0,"Jahresfehlbetrag"))</f>
        <v>Jahresüberschuss</v>
      </c>
      <c r="C72" s="87">
        <f>SUM(C62+C67-C69)</f>
        <v>18874.90000000283</v>
      </c>
      <c r="D72" s="88"/>
      <c r="E72" s="87">
        <f>SUM(E62+E67-E69)</f>
        <v>16781.680000001135</v>
      </c>
      <c r="F72" s="88"/>
      <c r="G72" s="89"/>
      <c r="H72" s="90">
        <f>SUM(C72-E72)</f>
        <v>2093.2200000016965</v>
      </c>
      <c r="I72" s="69">
        <f>SUM(H72/E72)</f>
        <v>0.12473244633442866</v>
      </c>
      <c r="J72" s="91">
        <f>C72/1000</f>
        <v>18.87490000000283</v>
      </c>
      <c r="K72" s="92"/>
      <c r="L72" s="93">
        <f>E72/1000</f>
        <v>16.781680000001135</v>
      </c>
    </row>
    <row r="73" spans="1:9" ht="11.25" customHeight="1" thickTop="1">
      <c r="A73" s="23"/>
      <c r="B73" s="23"/>
      <c r="C73" s="23"/>
      <c r="D73" s="29"/>
      <c r="E73" s="23"/>
      <c r="F73" s="23"/>
      <c r="G73" s="94"/>
      <c r="H73" s="24"/>
      <c r="I73" s="69"/>
    </row>
    <row r="74" spans="1:9" ht="11.25" customHeight="1" hidden="1">
      <c r="A74" s="26" t="s">
        <v>76</v>
      </c>
      <c r="B74" s="77" t="s">
        <v>77</v>
      </c>
      <c r="C74" s="95">
        <v>0</v>
      </c>
      <c r="D74" s="29"/>
      <c r="E74" s="95">
        <v>0</v>
      </c>
      <c r="F74" s="96"/>
      <c r="G74" s="97"/>
      <c r="H74" s="24">
        <f>SUM(C74-E74)</f>
        <v>0</v>
      </c>
      <c r="I74" s="69" t="e">
        <f>SUM(H74/E74)</f>
        <v>#DIV/0!</v>
      </c>
    </row>
    <row r="75" spans="1:9" ht="11.25" customHeight="1" hidden="1">
      <c r="A75" s="26" t="s">
        <v>78</v>
      </c>
      <c r="B75" s="77" t="s">
        <v>79</v>
      </c>
      <c r="C75" s="95">
        <v>0</v>
      </c>
      <c r="D75" s="29"/>
      <c r="E75" s="95">
        <v>0</v>
      </c>
      <c r="F75" s="96"/>
      <c r="G75" s="97"/>
      <c r="H75" s="24">
        <f>SUM(C75-E75)</f>
        <v>0</v>
      </c>
      <c r="I75" s="69" t="e">
        <f>SUM(H75/E75)</f>
        <v>#DIV/0!</v>
      </c>
    </row>
    <row r="76" spans="1:9" ht="11.25" customHeight="1" hidden="1">
      <c r="A76" s="26" t="s">
        <v>80</v>
      </c>
      <c r="B76" s="77" t="s">
        <v>81</v>
      </c>
      <c r="C76" s="127">
        <v>0</v>
      </c>
      <c r="D76" s="29"/>
      <c r="E76" s="127">
        <v>0</v>
      </c>
      <c r="F76" s="99"/>
      <c r="G76" s="97"/>
      <c r="H76" s="24">
        <f>SUM(C76-E76)</f>
        <v>0</v>
      </c>
      <c r="I76" s="69" t="e">
        <f>SUM(H76/E76)</f>
        <v>#DIV/0!</v>
      </c>
    </row>
    <row r="77" spans="1:9" ht="0.75" customHeight="1" hidden="1" thickBot="1">
      <c r="A77" s="26"/>
      <c r="B77" s="26"/>
      <c r="C77" s="128"/>
      <c r="D77" s="29"/>
      <c r="E77" s="128"/>
      <c r="F77" s="99"/>
      <c r="G77" s="97"/>
      <c r="H77" s="24"/>
      <c r="I77" s="69"/>
    </row>
    <row r="78" spans="1:9" ht="13.5" customHeight="1" hidden="1" thickBot="1">
      <c r="A78" s="26" t="s">
        <v>82</v>
      </c>
      <c r="B78" s="86" t="str">
        <f>IF(C78&gt;=0,"Bilanzgewinn",IF(C78&lt;0,"Bilanzverlust"))</f>
        <v>Bilanzgewinn</v>
      </c>
      <c r="C78" s="87">
        <f>C72+C74+C75-C76</f>
        <v>18874.90000000283</v>
      </c>
      <c r="D78" s="88"/>
      <c r="E78" s="87">
        <f>E72+E74+E75-E76</f>
        <v>16781.680000001135</v>
      </c>
      <c r="F78" s="88"/>
      <c r="G78" s="89"/>
      <c r="H78" s="24">
        <f>SUM(C78-E78)</f>
        <v>2093.2200000016965</v>
      </c>
      <c r="I78" s="69">
        <f>SUM(H78/E78)</f>
        <v>0.12473244633442866</v>
      </c>
    </row>
    <row r="79" spans="1:9" ht="24" customHeight="1">
      <c r="A79" s="101"/>
      <c r="B79" s="101"/>
      <c r="C79" s="102"/>
      <c r="D79" s="102"/>
      <c r="E79" s="102"/>
      <c r="F79" s="102"/>
      <c r="G79" s="103"/>
      <c r="H79" s="102"/>
      <c r="I79" s="104"/>
    </row>
    <row r="80" spans="1:11" s="110" customFormat="1" ht="12.75" customHeight="1">
      <c r="A80" s="105"/>
      <c r="B80" s="105"/>
      <c r="C80" s="105"/>
      <c r="D80" s="105"/>
      <c r="E80" s="105"/>
      <c r="F80" s="105"/>
      <c r="G80" s="106"/>
      <c r="H80" s="107"/>
      <c r="I80" s="108"/>
      <c r="J80" s="109"/>
      <c r="K80" s="109"/>
    </row>
    <row r="81" spans="7:8" ht="9.75" customHeight="1">
      <c r="G81" s="111"/>
      <c r="H81" s="102"/>
    </row>
    <row r="82" spans="1:9" ht="12">
      <c r="A82" s="112"/>
      <c r="B82" s="113" t="s">
        <v>83</v>
      </c>
      <c r="C82" s="114">
        <f>'[5]III.1.1 Betten'!C24</f>
        <v>264</v>
      </c>
      <c r="D82" s="114"/>
      <c r="E82" s="114">
        <f>'[5]III.1.1 Betten'!E24</f>
        <v>264</v>
      </c>
      <c r="F82" s="114"/>
      <c r="G82" s="115"/>
      <c r="H82" s="116">
        <f>SUM(C82-E82)</f>
        <v>0</v>
      </c>
      <c r="I82" s="117">
        <f>SUM(H82/E82)</f>
        <v>0</v>
      </c>
    </row>
    <row r="83" spans="1:9" ht="12">
      <c r="A83" s="112"/>
      <c r="B83" s="113" t="s">
        <v>84</v>
      </c>
      <c r="C83" s="114">
        <f>'[5]III.2.1 BT und Auslastung'!C24</f>
        <v>80931</v>
      </c>
      <c r="D83" s="114"/>
      <c r="E83" s="114">
        <f>'[5]III.2.1 BT und Auslastung'!E24</f>
        <v>78405</v>
      </c>
      <c r="F83" s="114"/>
      <c r="G83" s="115"/>
      <c r="H83" s="116">
        <f>SUM(C83-E83)</f>
        <v>2526</v>
      </c>
      <c r="I83" s="117">
        <f>SUM(H83/E83)</f>
        <v>0.03221733307824756</v>
      </c>
    </row>
    <row r="84" spans="1:9" ht="12">
      <c r="A84" s="112"/>
      <c r="B84" s="113" t="s">
        <v>85</v>
      </c>
      <c r="C84" s="118">
        <f>'[5]V.1.2a)Personalbestand und Aufw'!C16</f>
        <v>381.41</v>
      </c>
      <c r="D84" s="118"/>
      <c r="E84" s="118">
        <f>'[5]V.1.2a)Personalbestand und Aufw'!E16</f>
        <v>390.03000000000003</v>
      </c>
      <c r="F84" s="118"/>
      <c r="G84" s="119"/>
      <c r="H84" s="116">
        <f>SUM(C84-E84)</f>
        <v>-8.620000000000005</v>
      </c>
      <c r="I84" s="117">
        <f>SUM(H84/E84)</f>
        <v>-0.022100864036099798</v>
      </c>
    </row>
    <row r="85" spans="1:9" ht="12">
      <c r="A85" s="112"/>
      <c r="B85" s="113" t="s">
        <v>86</v>
      </c>
      <c r="C85" s="134">
        <f>'[5]III.2.2 FZ und VD der KHG'!C18</f>
        <v>2494</v>
      </c>
      <c r="D85" s="114"/>
      <c r="E85" s="134">
        <f>'[5]III.2.2 FZ und VD der KHG'!E18</f>
        <v>2361</v>
      </c>
      <c r="F85" s="114"/>
      <c r="G85" s="115"/>
      <c r="H85" s="116"/>
      <c r="I85" s="117"/>
    </row>
    <row r="86" spans="1:9" ht="12">
      <c r="A86" s="112"/>
      <c r="B86" s="113"/>
      <c r="C86" s="118"/>
      <c r="D86" s="118"/>
      <c r="E86" s="118"/>
      <c r="F86" s="118"/>
      <c r="G86" s="119"/>
      <c r="H86" s="116"/>
      <c r="I86" s="117"/>
    </row>
    <row r="87" spans="1:9" ht="10.5" customHeight="1">
      <c r="A87" s="112"/>
      <c r="B87" s="113" t="s">
        <v>87</v>
      </c>
      <c r="C87" s="114">
        <f>SUM(C22/C84)</f>
        <v>40569.98379696389</v>
      </c>
      <c r="D87" s="114"/>
      <c r="E87" s="114">
        <f>SUM(E22/E84)</f>
        <v>39550.22977719662</v>
      </c>
      <c r="F87" s="114"/>
      <c r="G87" s="115"/>
      <c r="H87" s="116">
        <f>SUM(C87-E87)</f>
        <v>1019.7540197672715</v>
      </c>
      <c r="I87" s="117">
        <f>SUM(H87/E87)</f>
        <v>0.02578376979127511</v>
      </c>
    </row>
    <row r="88" spans="1:9" ht="12">
      <c r="A88" s="112"/>
      <c r="B88" s="113" t="s">
        <v>88</v>
      </c>
      <c r="C88" s="114">
        <f>SUM(C24/C84)</f>
        <v>10990.798877847983</v>
      </c>
      <c r="D88" s="114"/>
      <c r="E88" s="114">
        <f>SUM(E24/E84)</f>
        <v>10031.230136143373</v>
      </c>
      <c r="F88" s="114"/>
      <c r="G88" s="115"/>
      <c r="H88" s="116">
        <f>SUM(C88-E88)</f>
        <v>959.5687417046101</v>
      </c>
      <c r="I88" s="117">
        <f>SUM(H88/E88)</f>
        <v>0.0956581325202781</v>
      </c>
    </row>
    <row r="89" spans="1:9" ht="12">
      <c r="A89" s="112"/>
      <c r="B89" s="113" t="s">
        <v>89</v>
      </c>
      <c r="C89" s="114">
        <f>SUM((C22+C24)/C84)</f>
        <v>51560.782674811875</v>
      </c>
      <c r="D89" s="114"/>
      <c r="E89" s="114">
        <f>SUM((E22+E24)/E84)</f>
        <v>49581.45991333999</v>
      </c>
      <c r="F89" s="114"/>
      <c r="G89" s="115"/>
      <c r="H89" s="116">
        <f>SUM(C89-E89)</f>
        <v>1979.3227614718853</v>
      </c>
      <c r="I89" s="117">
        <f>SUM(H89/E89)</f>
        <v>0.03992062284836725</v>
      </c>
    </row>
  </sheetData>
  <sheetProtection password="DECD" sheet="1" objects="1" scenarios="1" formatRows="0"/>
  <printOptions horizontalCentered="1"/>
  <pageMargins left="0.2362204724409449" right="0.2362204724409449" top="0.83" bottom="0" header="0.15748031496062992" footer="0.15748031496062992"/>
  <pageSetup horizontalDpi="600" verticalDpi="6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showGridLines="0" workbookViewId="0" topLeftCell="A1">
      <selection activeCell="D8" sqref="D8"/>
    </sheetView>
  </sheetViews>
  <sheetFormatPr defaultColWidth="11.00390625" defaultRowHeight="14.25"/>
  <cols>
    <col min="1" max="1" width="2.125" style="25" customWidth="1"/>
    <col min="2" max="2" width="2.50390625" style="25" customWidth="1"/>
    <col min="3" max="3" width="1.875" style="25" customWidth="1"/>
    <col min="4" max="4" width="40.625" style="25" customWidth="1"/>
    <col min="5" max="5" width="11.625" style="25" customWidth="1"/>
    <col min="6" max="6" width="2.625" style="25" customWidth="1"/>
    <col min="7" max="7" width="11.625" style="25" customWidth="1"/>
    <col min="8" max="8" width="7.375" style="25" customWidth="1"/>
    <col min="9" max="9" width="2.125" style="25" customWidth="1"/>
    <col min="10" max="10" width="2.50390625" style="25" customWidth="1"/>
    <col min="11" max="11" width="1.875" style="25" customWidth="1"/>
    <col min="12" max="12" width="40.625" style="25" customWidth="1"/>
    <col min="13" max="13" width="11.625" style="25" customWidth="1"/>
    <col min="14" max="14" width="2.625" style="25" customWidth="1"/>
    <col min="15" max="15" width="11.625" style="25" customWidth="1"/>
    <col min="16" max="16" width="7.00390625" style="25" customWidth="1"/>
    <col min="17" max="17" width="2.625" style="25" customWidth="1"/>
    <col min="18" max="16384" width="7.00390625" style="25" customWidth="1"/>
  </cols>
  <sheetData>
    <row r="1" spans="1:15" s="2" customFormat="1" ht="14.25" customHeight="1">
      <c r="A1" s="1" t="s">
        <v>109</v>
      </c>
      <c r="O1" s="3"/>
    </row>
    <row r="2" spans="1:15" s="9" customFormat="1" ht="18.75" customHeight="1">
      <c r="A2" s="4" t="str">
        <f>'[6]Eingabe Bilanz'!A2</f>
        <v>Jahresabschluss 2003</v>
      </c>
      <c r="B2" s="5"/>
      <c r="C2" s="5"/>
      <c r="D2" s="5"/>
      <c r="E2" s="5"/>
      <c r="F2" s="5"/>
      <c r="G2" s="5"/>
      <c r="H2" s="6"/>
      <c r="I2" s="5"/>
      <c r="J2" s="5"/>
      <c r="K2" s="5"/>
      <c r="L2" s="7" t="s">
        <v>1</v>
      </c>
      <c r="M2" s="5"/>
      <c r="N2" s="5"/>
      <c r="O2" s="8"/>
    </row>
    <row r="3" spans="1:16" s="13" customFormat="1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s="13" customFormat="1" ht="18.75" customHeight="1">
      <c r="A4" s="14" t="s">
        <v>2</v>
      </c>
      <c r="B4" s="11"/>
      <c r="C4" s="11"/>
      <c r="D4" s="11"/>
      <c r="E4" s="11"/>
      <c r="F4" s="11"/>
      <c r="G4" s="11"/>
      <c r="H4" s="15"/>
      <c r="I4" s="11"/>
      <c r="J4" s="11"/>
      <c r="K4" s="11"/>
      <c r="L4" s="11"/>
      <c r="M4" s="11"/>
      <c r="N4" s="11"/>
      <c r="O4" s="11"/>
      <c r="P4" s="12"/>
    </row>
    <row r="5" spans="1:16" s="13" customFormat="1" ht="18" customHeight="1">
      <c r="A5" s="16" t="str">
        <f>'[6]Eingabe Bilanz'!A5</f>
        <v>zum 31. Dezember 2003</v>
      </c>
      <c r="B5" s="11"/>
      <c r="C5" s="11"/>
      <c r="D5" s="11"/>
      <c r="E5" s="11"/>
      <c r="F5" s="11"/>
      <c r="G5" s="15"/>
      <c r="H5" s="11"/>
      <c r="I5" s="11"/>
      <c r="J5" s="11"/>
      <c r="K5" s="11"/>
      <c r="L5" s="11"/>
      <c r="M5" s="11"/>
      <c r="N5" s="11"/>
      <c r="O5" s="11"/>
      <c r="P5" s="12"/>
    </row>
    <row r="6" spans="1:16" s="13" customFormat="1" ht="11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5" s="19" customFormat="1" ht="12.75">
      <c r="A7" s="17" t="s">
        <v>3</v>
      </c>
      <c r="B7" s="17"/>
      <c r="C7" s="17"/>
      <c r="D7" s="17"/>
      <c r="E7" s="18">
        <f>'[6]Eingabe Bilanz'!E7</f>
        <v>2003</v>
      </c>
      <c r="F7" s="18"/>
      <c r="G7" s="18">
        <f>'[6]Eingabe Bilanz'!G7</f>
        <v>2002</v>
      </c>
      <c r="I7" s="17" t="s">
        <v>4</v>
      </c>
      <c r="J7" s="17"/>
      <c r="K7" s="17"/>
      <c r="L7" s="17"/>
      <c r="M7" s="18">
        <f>E7</f>
        <v>2003</v>
      </c>
      <c r="N7" s="18"/>
      <c r="O7" s="18">
        <f>G7</f>
        <v>2002</v>
      </c>
    </row>
    <row r="8" spans="1:15" s="23" customFormat="1" ht="12">
      <c r="A8" s="20"/>
      <c r="B8" s="20"/>
      <c r="C8" s="20"/>
      <c r="D8" s="20"/>
      <c r="E8" s="21" t="s">
        <v>5</v>
      </c>
      <c r="F8" s="22"/>
      <c r="G8" s="21" t="s">
        <v>5</v>
      </c>
      <c r="I8" s="20"/>
      <c r="J8" s="20"/>
      <c r="K8" s="20"/>
      <c r="L8" s="20"/>
      <c r="M8" s="21" t="s">
        <v>5</v>
      </c>
      <c r="N8" s="22"/>
      <c r="O8" s="21" t="s">
        <v>5</v>
      </c>
    </row>
    <row r="9" spans="1:15" ht="11.25" customHeight="1">
      <c r="A9" s="20" t="s">
        <v>110</v>
      </c>
      <c r="B9" s="20" t="s">
        <v>111</v>
      </c>
      <c r="C9" s="20"/>
      <c r="D9" s="20"/>
      <c r="E9" s="24"/>
      <c r="F9" s="24"/>
      <c r="G9" s="24"/>
      <c r="H9" s="23"/>
      <c r="I9" s="20" t="s">
        <v>112</v>
      </c>
      <c r="J9" s="20" t="s">
        <v>113</v>
      </c>
      <c r="K9" s="20"/>
      <c r="L9" s="20"/>
      <c r="M9" s="24"/>
      <c r="N9" s="24"/>
      <c r="O9" s="24"/>
    </row>
    <row r="10" spans="1:15" ht="11.25" customHeight="1">
      <c r="A10" s="26" t="s">
        <v>114</v>
      </c>
      <c r="B10" s="26" t="s">
        <v>115</v>
      </c>
      <c r="C10" s="23"/>
      <c r="D10" s="23"/>
      <c r="E10" s="27">
        <f>'[6]Eingabe Bilanz'!E10</f>
        <v>104495.54</v>
      </c>
      <c r="F10" s="24"/>
      <c r="G10" s="27">
        <f>'[6]Eingabe Bilanz'!G10</f>
        <v>144848.25</v>
      </c>
      <c r="H10" s="23"/>
      <c r="I10" s="23"/>
      <c r="J10" s="26" t="s">
        <v>116</v>
      </c>
      <c r="K10" s="26" t="s">
        <v>117</v>
      </c>
      <c r="L10" s="23"/>
      <c r="M10" s="24">
        <f>'[6]Eingabe Bilanz'!M10</f>
        <v>3006322.09</v>
      </c>
      <c r="N10" s="24"/>
      <c r="O10" s="24">
        <f>'[6]Eingabe Bilanz'!O10</f>
        <v>2738322.09</v>
      </c>
    </row>
    <row r="11" spans="1:15" ht="11.25" customHeight="1">
      <c r="A11" s="23"/>
      <c r="B11" s="23"/>
      <c r="C11" s="23"/>
      <c r="D11" s="23"/>
      <c r="E11" s="24"/>
      <c r="F11" s="24"/>
      <c r="G11" s="24"/>
      <c r="H11" s="23"/>
      <c r="I11" s="23"/>
      <c r="J11" s="26" t="s">
        <v>118</v>
      </c>
      <c r="K11" s="26" t="s">
        <v>119</v>
      </c>
      <c r="L11" s="23"/>
      <c r="M11" s="24"/>
      <c r="N11" s="24"/>
      <c r="O11" s="24"/>
    </row>
    <row r="12" spans="1:15" ht="11.25" customHeight="1">
      <c r="A12" s="26" t="s">
        <v>120</v>
      </c>
      <c r="B12" s="26" t="s">
        <v>121</v>
      </c>
      <c r="C12" s="23"/>
      <c r="D12" s="23"/>
      <c r="E12" s="24"/>
      <c r="F12" s="24"/>
      <c r="G12" s="24"/>
      <c r="H12" s="23"/>
      <c r="I12" s="23"/>
      <c r="J12" s="26"/>
      <c r="K12" s="121" t="s">
        <v>122</v>
      </c>
      <c r="L12" s="26" t="s">
        <v>123</v>
      </c>
      <c r="M12" s="24">
        <f>'[6]Eingabe Bilanz'!M13</f>
        <v>1701793.92</v>
      </c>
      <c r="N12" s="24"/>
      <c r="O12" s="24">
        <f>'[6]Eingabe Bilanz'!O13</f>
        <v>1782132.88</v>
      </c>
    </row>
    <row r="13" spans="1:15" ht="11.25" customHeight="1">
      <c r="A13" s="23"/>
      <c r="B13" s="26" t="s">
        <v>116</v>
      </c>
      <c r="C13" s="26" t="s">
        <v>124</v>
      </c>
      <c r="D13" s="26"/>
      <c r="E13" s="24">
        <f>'[6]Eingabe Bilanz'!E13</f>
        <v>32233288.66</v>
      </c>
      <c r="F13" s="24"/>
      <c r="G13" s="24">
        <f>'[6]Eingabe Bilanz'!G13</f>
        <v>26331934.04</v>
      </c>
      <c r="H13" s="23"/>
      <c r="I13" s="23"/>
      <c r="J13" s="26"/>
      <c r="K13" s="121" t="s">
        <v>125</v>
      </c>
      <c r="L13" s="26" t="s">
        <v>126</v>
      </c>
      <c r="M13" s="24">
        <f>'[6]Eingabe Bilanz'!M14</f>
        <v>1290828.77</v>
      </c>
      <c r="N13" s="24"/>
      <c r="O13" s="24">
        <f>'[6]Eingabe Bilanz'!O14</f>
        <v>1290828.77</v>
      </c>
    </row>
    <row r="14" spans="1:15" ht="11.25" customHeight="1">
      <c r="A14" s="23"/>
      <c r="B14" s="26" t="s">
        <v>127</v>
      </c>
      <c r="C14" s="26" t="s">
        <v>128</v>
      </c>
      <c r="D14" s="26"/>
      <c r="E14" s="24">
        <f>'[6]Eingabe Bilanz'!E14</f>
        <v>1146745.61</v>
      </c>
      <c r="F14" s="24"/>
      <c r="G14" s="24">
        <f>'[6]Eingabe Bilanz'!G14</f>
        <v>1195691.04</v>
      </c>
      <c r="H14" s="23"/>
      <c r="I14" s="23"/>
      <c r="J14" s="26" t="s">
        <v>129</v>
      </c>
      <c r="K14" s="26" t="str">
        <f>'[6]Eingabe Bilanz'!K17</f>
        <v>Bilanzgewinn</v>
      </c>
      <c r="L14" s="23"/>
      <c r="M14" s="24">
        <f>'[6]Eingabe Bilanz'!M17</f>
        <v>330924.76</v>
      </c>
      <c r="N14" s="24"/>
      <c r="O14" s="24">
        <f>'[6]Eingabe Bilanz'!O17</f>
        <v>322744.41</v>
      </c>
    </row>
    <row r="15" spans="1:15" ht="11.25" customHeight="1">
      <c r="A15" s="23"/>
      <c r="B15" s="26" t="s">
        <v>129</v>
      </c>
      <c r="C15" s="26" t="s">
        <v>130</v>
      </c>
      <c r="D15" s="26"/>
      <c r="E15" s="24">
        <f>'[6]Eingabe Bilanz'!E17</f>
        <v>1524333.67</v>
      </c>
      <c r="F15" s="24"/>
      <c r="G15" s="24">
        <f>'[6]Eingabe Bilanz'!G17</f>
        <v>1638581.37</v>
      </c>
      <c r="H15" s="23"/>
      <c r="I15" s="23"/>
      <c r="J15" s="23"/>
      <c r="K15" s="23"/>
      <c r="L15" s="26"/>
      <c r="M15" s="28">
        <f>SUM(M10:M14)</f>
        <v>6329869.539999999</v>
      </c>
      <c r="N15" s="29"/>
      <c r="O15" s="28">
        <f>SUM(O10:O14)</f>
        <v>6134028.15</v>
      </c>
    </row>
    <row r="16" spans="1:15" ht="11.25" customHeight="1">
      <c r="A16" s="23"/>
      <c r="B16" s="26" t="s">
        <v>131</v>
      </c>
      <c r="C16" s="26" t="s">
        <v>132</v>
      </c>
      <c r="D16" s="26"/>
      <c r="E16" s="24">
        <f>'[6]Eingabe Bilanz'!E18</f>
        <v>224688.39</v>
      </c>
      <c r="F16" s="24"/>
      <c r="G16" s="24">
        <f>'[6]Eingabe Bilanz'!G18</f>
        <v>1487772.78</v>
      </c>
      <c r="H16" s="23"/>
      <c r="I16" s="23"/>
      <c r="J16" s="23"/>
      <c r="K16" s="23"/>
      <c r="L16" s="23"/>
      <c r="M16" s="24"/>
      <c r="N16" s="24"/>
      <c r="O16" s="24"/>
    </row>
    <row r="17" spans="1:15" ht="11.25" customHeight="1">
      <c r="A17" s="23"/>
      <c r="B17" s="23"/>
      <c r="C17" s="23"/>
      <c r="D17" s="23"/>
      <c r="E17" s="30">
        <f>SUM(E13:E16)</f>
        <v>35129056.33</v>
      </c>
      <c r="F17" s="24"/>
      <c r="G17" s="30">
        <f>SUM(G13:G16)</f>
        <v>30653979.23</v>
      </c>
      <c r="H17" s="23"/>
      <c r="I17" s="20" t="s">
        <v>110</v>
      </c>
      <c r="J17" s="20" t="s">
        <v>133</v>
      </c>
      <c r="K17" s="20"/>
      <c r="L17" s="20"/>
      <c r="M17" s="24"/>
      <c r="N17" s="24"/>
      <c r="O17" s="24"/>
    </row>
    <row r="18" spans="1:15" ht="11.25" customHeight="1">
      <c r="A18" s="23"/>
      <c r="B18" s="23"/>
      <c r="C18" s="23"/>
      <c r="D18" s="23"/>
      <c r="E18" s="23"/>
      <c r="F18" s="23"/>
      <c r="G18" s="23"/>
      <c r="H18" s="23"/>
      <c r="I18" s="20"/>
      <c r="J18" s="20" t="s">
        <v>134</v>
      </c>
      <c r="K18" s="20"/>
      <c r="L18" s="20"/>
      <c r="M18" s="24"/>
      <c r="N18" s="24"/>
      <c r="O18" s="24"/>
    </row>
    <row r="19" spans="1:15" ht="11.25" customHeight="1">
      <c r="A19" s="23"/>
      <c r="B19" s="23"/>
      <c r="C19" s="23"/>
      <c r="D19" s="26"/>
      <c r="E19" s="28">
        <f>E10+E17</f>
        <v>35233551.87</v>
      </c>
      <c r="F19" s="29"/>
      <c r="G19" s="28">
        <f>G10+G17</f>
        <v>30798827.48</v>
      </c>
      <c r="H19" s="23"/>
      <c r="I19" s="23"/>
      <c r="J19" s="26" t="s">
        <v>116</v>
      </c>
      <c r="K19" s="26" t="s">
        <v>135</v>
      </c>
      <c r="L19" s="23"/>
      <c r="M19" s="24">
        <f>'[6]Eingabe Bilanz'!M22</f>
        <v>16012281.05</v>
      </c>
      <c r="N19" s="24"/>
      <c r="O19" s="24">
        <f>'[6]Eingabe Bilanz'!O22</f>
        <v>13935695.18</v>
      </c>
    </row>
    <row r="20" spans="1:15" ht="11.25" customHeight="1">
      <c r="A20" s="23"/>
      <c r="B20" s="23"/>
      <c r="C20" s="23"/>
      <c r="D20" s="23"/>
      <c r="E20" s="23"/>
      <c r="F20" s="23"/>
      <c r="G20" s="23"/>
      <c r="H20" s="23"/>
      <c r="I20" s="23"/>
      <c r="J20" s="26" t="s">
        <v>127</v>
      </c>
      <c r="K20" s="26" t="s">
        <v>136</v>
      </c>
      <c r="L20" s="23"/>
      <c r="M20" s="24">
        <f>'[6]Eingabe Bilanz'!M23</f>
        <v>14264565.78</v>
      </c>
      <c r="N20" s="24"/>
      <c r="O20" s="24">
        <f>'[6]Eingabe Bilanz'!O23</f>
        <v>12076348.1</v>
      </c>
    </row>
    <row r="21" spans="1:15" ht="11.25" customHeight="1">
      <c r="A21" s="20" t="s">
        <v>137</v>
      </c>
      <c r="B21" s="20" t="s">
        <v>138</v>
      </c>
      <c r="C21" s="20"/>
      <c r="D21" s="20"/>
      <c r="E21" s="24"/>
      <c r="F21" s="24"/>
      <c r="G21" s="24"/>
      <c r="H21" s="23"/>
      <c r="I21" s="23"/>
      <c r="J21" s="23"/>
      <c r="K21" s="23"/>
      <c r="L21" s="26"/>
      <c r="M21" s="28">
        <f>SUM(M19:M20)</f>
        <v>30276846.83</v>
      </c>
      <c r="N21" s="29"/>
      <c r="O21" s="28">
        <f>SUM(O19:O20)</f>
        <v>26012043.28</v>
      </c>
    </row>
    <row r="22" spans="1:15" ht="11.25" customHeight="1">
      <c r="A22" s="26" t="s">
        <v>114</v>
      </c>
      <c r="B22" s="26" t="s">
        <v>139</v>
      </c>
      <c r="C22" s="23"/>
      <c r="D22" s="23"/>
      <c r="E22" s="24"/>
      <c r="F22" s="24"/>
      <c r="G22" s="24"/>
      <c r="H22" s="23"/>
      <c r="I22" s="23"/>
      <c r="J22" s="23"/>
      <c r="K22" s="23"/>
      <c r="L22" s="23"/>
      <c r="M22" s="24"/>
      <c r="N22" s="24"/>
      <c r="O22" s="24"/>
    </row>
    <row r="23" spans="1:15" ht="11.25" customHeight="1">
      <c r="A23" s="23"/>
      <c r="B23" s="26" t="s">
        <v>116</v>
      </c>
      <c r="C23" s="26" t="s">
        <v>140</v>
      </c>
      <c r="D23" s="23"/>
      <c r="E23" s="24">
        <f>'[6]Eingabe Bilanz'!E25</f>
        <v>188279.72</v>
      </c>
      <c r="F23" s="24"/>
      <c r="G23" s="24">
        <f>'[6]Eingabe Bilanz'!G25</f>
        <v>188858.84</v>
      </c>
      <c r="H23" s="23"/>
      <c r="I23" s="20" t="s">
        <v>137</v>
      </c>
      <c r="J23" s="20" t="s">
        <v>141</v>
      </c>
      <c r="K23" s="20"/>
      <c r="L23" s="20"/>
      <c r="M23" s="24"/>
      <c r="N23" s="24"/>
      <c r="O23" s="24"/>
    </row>
    <row r="24" spans="1:15" ht="11.25" customHeight="1">
      <c r="A24" s="23"/>
      <c r="B24" s="26"/>
      <c r="C24" s="26"/>
      <c r="D24" s="31"/>
      <c r="E24" s="30">
        <f>SUM(E23:E23)</f>
        <v>188279.72</v>
      </c>
      <c r="F24" s="23"/>
      <c r="G24" s="30">
        <f>SUM(G23:G23)</f>
        <v>188858.84</v>
      </c>
      <c r="H24" s="23"/>
      <c r="I24" s="23"/>
      <c r="J24" s="26" t="s">
        <v>116</v>
      </c>
      <c r="K24" s="26" t="s">
        <v>142</v>
      </c>
      <c r="L24" s="23"/>
      <c r="M24" s="24">
        <f>'[6]Eingabe Bilanz'!M28</f>
        <v>15441</v>
      </c>
      <c r="N24" s="24"/>
      <c r="O24" s="24">
        <f>'[6]Eingabe Bilanz'!O28</f>
        <v>11734</v>
      </c>
    </row>
    <row r="25" spans="1:15" ht="11.25" customHeight="1">
      <c r="A25" s="23"/>
      <c r="B25" s="23"/>
      <c r="C25" s="23"/>
      <c r="D25" s="23"/>
      <c r="E25" s="23"/>
      <c r="F25" s="23"/>
      <c r="G25" s="23"/>
      <c r="H25" s="23"/>
      <c r="I25" s="23"/>
      <c r="J25" s="26" t="s">
        <v>118</v>
      </c>
      <c r="K25" s="26" t="s">
        <v>143</v>
      </c>
      <c r="L25" s="23"/>
      <c r="M25" s="24">
        <f>'[6]Eingabe Bilanz'!M30</f>
        <v>6234134.25</v>
      </c>
      <c r="N25" s="24"/>
      <c r="O25" s="24">
        <f>'[6]Eingabe Bilanz'!O30</f>
        <v>6803293.43</v>
      </c>
    </row>
    <row r="26" spans="1:15" ht="11.25" customHeight="1">
      <c r="A26" s="26" t="s">
        <v>120</v>
      </c>
      <c r="B26" s="26" t="s">
        <v>144</v>
      </c>
      <c r="C26" s="23"/>
      <c r="D26" s="23"/>
      <c r="E26" s="24"/>
      <c r="F26" s="24"/>
      <c r="G26" s="24"/>
      <c r="H26" s="23"/>
      <c r="I26" s="23"/>
      <c r="J26" s="23"/>
      <c r="K26" s="23"/>
      <c r="L26" s="31"/>
      <c r="M26" s="28">
        <f>SUM(M24:M25)</f>
        <v>6249575.25</v>
      </c>
      <c r="N26" s="29"/>
      <c r="O26" s="28">
        <f>SUM(O24:O25)</f>
        <v>6815027.43</v>
      </c>
    </row>
    <row r="27" spans="1:12" ht="11.25" customHeight="1">
      <c r="A27" s="23"/>
      <c r="B27" s="26" t="s">
        <v>116</v>
      </c>
      <c r="C27" s="26" t="s">
        <v>145</v>
      </c>
      <c r="D27" s="23"/>
      <c r="E27" s="24">
        <f>'[6]Eingabe Bilanz'!E31</f>
        <v>6894856.97</v>
      </c>
      <c r="F27" s="24"/>
      <c r="G27" s="24">
        <f>'[6]Eingabe Bilanz'!G31</f>
        <v>7238756.64</v>
      </c>
      <c r="H27" s="23"/>
      <c r="I27" s="23"/>
      <c r="J27" s="23"/>
      <c r="K27" s="23"/>
      <c r="L27" s="26"/>
    </row>
    <row r="28" spans="1:15" ht="11.25" customHeight="1">
      <c r="A28" s="23"/>
      <c r="B28" s="26"/>
      <c r="C28" s="177" t="s">
        <v>146</v>
      </c>
      <c r="D28" s="23" t="s">
        <v>147</v>
      </c>
      <c r="E28" s="24"/>
      <c r="F28" s="24"/>
      <c r="G28" s="24"/>
      <c r="H28" s="23"/>
      <c r="I28" s="20" t="s">
        <v>148</v>
      </c>
      <c r="J28" s="20" t="s">
        <v>149</v>
      </c>
      <c r="K28" s="20"/>
      <c r="L28" s="20"/>
      <c r="M28" s="23"/>
      <c r="N28" s="23"/>
      <c r="O28" s="23"/>
    </row>
    <row r="29" spans="1:15" ht="11.25" customHeight="1">
      <c r="A29" s="23"/>
      <c r="B29" s="26"/>
      <c r="C29" s="26"/>
      <c r="D29" s="26" t="str">
        <f>'[6]Eingabe Bilanz'!D33</f>
        <v>EUR 0,00 (Vorjahr EUR 0,00)</v>
      </c>
      <c r="E29" s="24"/>
      <c r="F29" s="24"/>
      <c r="G29" s="24"/>
      <c r="H29" s="23"/>
      <c r="I29" s="23"/>
      <c r="J29" s="26" t="s">
        <v>127</v>
      </c>
      <c r="K29" s="26" t="s">
        <v>150</v>
      </c>
      <c r="L29" s="23"/>
      <c r="M29" s="24">
        <f>'[6]Eingabe Bilanz'!M34</f>
        <v>1089</v>
      </c>
      <c r="N29" s="24"/>
      <c r="O29" s="24">
        <f>'[6]Eingabe Bilanz'!O34</f>
        <v>252</v>
      </c>
    </row>
    <row r="30" spans="1:15" ht="11.25" customHeight="1">
      <c r="A30" s="23"/>
      <c r="B30" s="26" t="s">
        <v>127</v>
      </c>
      <c r="C30" s="26" t="s">
        <v>151</v>
      </c>
      <c r="D30" s="23"/>
      <c r="E30" s="24">
        <f>'[6]Eingabe Bilanz'!E34</f>
        <v>7547299.49</v>
      </c>
      <c r="F30" s="24"/>
      <c r="G30" s="24">
        <f>'[6]Eingabe Bilanz'!G34</f>
        <v>8454420.2</v>
      </c>
      <c r="H30" s="23"/>
      <c r="I30" s="23"/>
      <c r="J30" s="26"/>
      <c r="K30" s="177" t="s">
        <v>146</v>
      </c>
      <c r="L30" s="26" t="s">
        <v>152</v>
      </c>
      <c r="M30" s="24"/>
      <c r="N30" s="24"/>
      <c r="O30" s="24"/>
    </row>
    <row r="31" spans="1:15" ht="11.25" customHeight="1">
      <c r="A31" s="23"/>
      <c r="B31" s="26"/>
      <c r="C31" s="177" t="s">
        <v>146</v>
      </c>
      <c r="D31" s="26" t="s">
        <v>147</v>
      </c>
      <c r="E31" s="24"/>
      <c r="F31" s="24"/>
      <c r="G31" s="24"/>
      <c r="H31" s="23"/>
      <c r="I31" s="23"/>
      <c r="J31" s="26"/>
      <c r="K31" s="26"/>
      <c r="L31" s="26" t="str">
        <f>'[6]Eingabe Bilanz'!L36</f>
        <v>EUR 1.089,00 (Vorjahr EUR 252,00)</v>
      </c>
      <c r="M31" s="24"/>
      <c r="N31" s="24"/>
      <c r="O31" s="24"/>
    </row>
    <row r="32" spans="1:15" ht="11.25" customHeight="1">
      <c r="A32" s="23"/>
      <c r="B32" s="26"/>
      <c r="C32" s="26"/>
      <c r="D32" s="26" t="str">
        <f>'[6]Eingabe Bilanz'!D36</f>
        <v>EUR 0,00 (Vorjahr EUR 0,00)</v>
      </c>
      <c r="E32" s="24"/>
      <c r="F32" s="24"/>
      <c r="G32" s="24"/>
      <c r="H32" s="23"/>
      <c r="I32" s="23"/>
      <c r="J32" s="26" t="s">
        <v>118</v>
      </c>
      <c r="K32" s="26" t="s">
        <v>153</v>
      </c>
      <c r="L32" s="23"/>
      <c r="M32" s="24">
        <f>'[6]Eingabe Bilanz'!M37</f>
        <v>916426.52</v>
      </c>
      <c r="N32" s="24"/>
      <c r="O32" s="24">
        <f>'[6]Eingabe Bilanz'!O37</f>
        <v>822963.87</v>
      </c>
    </row>
    <row r="33" spans="1:15" ht="11.25" customHeight="1">
      <c r="A33" s="23"/>
      <c r="B33" s="26" t="s">
        <v>118</v>
      </c>
      <c r="C33" s="26" t="s">
        <v>154</v>
      </c>
      <c r="D33" s="23"/>
      <c r="E33" s="24">
        <f>'[6]Eingabe Bilanz'!E37</f>
        <v>1750337.88</v>
      </c>
      <c r="F33" s="24"/>
      <c r="G33" s="24">
        <f>'[6]Eingabe Bilanz'!G37</f>
        <v>4088115.9</v>
      </c>
      <c r="H33" s="23"/>
      <c r="I33" s="23"/>
      <c r="J33" s="26"/>
      <c r="K33" s="177" t="s">
        <v>146</v>
      </c>
      <c r="L33" s="26" t="s">
        <v>152</v>
      </c>
      <c r="M33" s="24"/>
      <c r="N33" s="24"/>
      <c r="O33" s="24"/>
    </row>
    <row r="34" spans="1:15" ht="11.25" customHeight="1">
      <c r="A34" s="23"/>
      <c r="B34" s="26"/>
      <c r="C34" s="177" t="s">
        <v>146</v>
      </c>
      <c r="D34" s="26" t="s">
        <v>155</v>
      </c>
      <c r="E34" s="24"/>
      <c r="F34" s="24"/>
      <c r="G34" s="24"/>
      <c r="H34" s="23"/>
      <c r="I34" s="23"/>
      <c r="J34" s="26"/>
      <c r="K34" s="26"/>
      <c r="L34" s="26" t="str">
        <f>'[6]Eingabe Bilanz'!L39</f>
        <v>EUR 916.426,52 (Vorjahr EUR 822.963,87)</v>
      </c>
      <c r="M34" s="24"/>
      <c r="N34" s="24"/>
      <c r="O34" s="24"/>
    </row>
    <row r="35" spans="1:15" ht="11.25" customHeight="1">
      <c r="A35" s="23"/>
      <c r="B35" s="26"/>
      <c r="C35" s="26"/>
      <c r="D35" s="26" t="str">
        <f>'[6]Eingabe Bilanz'!D39</f>
        <v>EUR 140.917,00 (Vorjahr EUR 0,00)</v>
      </c>
      <c r="E35" s="24"/>
      <c r="F35" s="24"/>
      <c r="G35" s="24"/>
      <c r="H35" s="23"/>
      <c r="I35" s="23"/>
      <c r="J35" s="26" t="s">
        <v>129</v>
      </c>
      <c r="K35" s="26" t="s">
        <v>156</v>
      </c>
      <c r="L35" s="23"/>
      <c r="M35" s="24">
        <f>'[6]Eingabe Bilanz'!M40</f>
        <v>5545622.26</v>
      </c>
      <c r="N35" s="24"/>
      <c r="O35" s="24">
        <f>'[6]Eingabe Bilanz'!O40</f>
        <v>6389183.72</v>
      </c>
    </row>
    <row r="36" spans="1:15" ht="11.25" customHeight="1">
      <c r="A36" s="23"/>
      <c r="B36" s="26"/>
      <c r="C36" s="177" t="s">
        <v>146</v>
      </c>
      <c r="D36" s="26" t="s">
        <v>147</v>
      </c>
      <c r="E36" s="24"/>
      <c r="F36" s="24"/>
      <c r="G36" s="24"/>
      <c r="H36" s="23"/>
      <c r="I36" s="23"/>
      <c r="J36" s="26"/>
      <c r="K36" s="177" t="s">
        <v>146</v>
      </c>
      <c r="L36" s="26" t="s">
        <v>152</v>
      </c>
      <c r="M36" s="24"/>
      <c r="N36" s="24"/>
      <c r="O36" s="24"/>
    </row>
    <row r="37" spans="1:15" ht="11.25" customHeight="1">
      <c r="A37" s="23"/>
      <c r="B37" s="26"/>
      <c r="C37" s="26"/>
      <c r="D37" s="26" t="s">
        <v>157</v>
      </c>
      <c r="E37" s="24"/>
      <c r="F37" s="24"/>
      <c r="G37" s="24"/>
      <c r="H37" s="23"/>
      <c r="I37" s="23"/>
      <c r="J37" s="26"/>
      <c r="K37" s="26"/>
      <c r="L37" s="26" t="str">
        <f>'[6]Eingabe Bilanz'!L42</f>
        <v>EUR 5.545.622,26 (Vorjahr EUR 6.389.183,72)</v>
      </c>
      <c r="M37" s="24"/>
      <c r="N37" s="24"/>
      <c r="O37" s="24"/>
    </row>
    <row r="38" spans="1:15" ht="11.25" customHeight="1">
      <c r="A38" s="23"/>
      <c r="B38" s="178" t="s">
        <v>131</v>
      </c>
      <c r="C38" s="26" t="s">
        <v>158</v>
      </c>
      <c r="D38" s="23"/>
      <c r="E38" s="24">
        <f>'[6]Eingabe Bilanz'!E42</f>
        <v>123461.73</v>
      </c>
      <c r="F38" s="24"/>
      <c r="G38" s="24">
        <f>'[6]Eingabe Bilanz'!G42</f>
        <v>691687.25</v>
      </c>
      <c r="H38" s="23"/>
      <c r="I38" s="23"/>
      <c r="J38" s="26" t="s">
        <v>131</v>
      </c>
      <c r="K38" s="26" t="s">
        <v>159</v>
      </c>
      <c r="L38" s="23"/>
      <c r="M38" s="24">
        <f>'[6]Eingabe Bilanz'!M43</f>
        <v>2210913.19</v>
      </c>
      <c r="N38" s="24"/>
      <c r="O38" s="24">
        <f>'[6]Eingabe Bilanz'!O43</f>
        <v>4769677.52</v>
      </c>
    </row>
    <row r="39" spans="1:15" ht="11.25" customHeight="1">
      <c r="A39" s="23"/>
      <c r="B39" s="26"/>
      <c r="C39" s="177" t="s">
        <v>146</v>
      </c>
      <c r="D39" s="26" t="s">
        <v>147</v>
      </c>
      <c r="E39" s="29"/>
      <c r="F39" s="24"/>
      <c r="G39" s="29"/>
      <c r="H39" s="23"/>
      <c r="I39" s="23"/>
      <c r="J39" s="26"/>
      <c r="K39" s="177" t="s">
        <v>146</v>
      </c>
      <c r="L39" s="26" t="s">
        <v>155</v>
      </c>
      <c r="M39" s="24"/>
      <c r="N39" s="24"/>
      <c r="O39" s="24"/>
    </row>
    <row r="40" spans="1:15" ht="11.25" customHeight="1">
      <c r="A40" s="23"/>
      <c r="B40" s="26"/>
      <c r="C40" s="26"/>
      <c r="D40" s="26" t="str">
        <f>'[6]Eingabe Bilanz'!D44</f>
        <v>EUR 0,00 (Vorjahr EUR 0,00)</v>
      </c>
      <c r="E40" s="29"/>
      <c r="F40" s="24"/>
      <c r="G40" s="29"/>
      <c r="H40" s="23"/>
      <c r="I40" s="23"/>
      <c r="J40" s="26"/>
      <c r="K40" s="26"/>
      <c r="L40" s="26" t="str">
        <f>'[6]Eingabe Bilanz'!L45</f>
        <v>EUR 0,00 (Vorjahr EUR 149.672,00)</v>
      </c>
      <c r="M40" s="24"/>
      <c r="N40" s="24"/>
      <c r="O40" s="24"/>
    </row>
    <row r="41" spans="1:15" ht="11.25" customHeight="1">
      <c r="A41" s="23"/>
      <c r="B41" s="23"/>
      <c r="C41" s="23"/>
      <c r="D41" s="23"/>
      <c r="E41" s="30">
        <f>SUM(E27:E38)</f>
        <v>16315956.07</v>
      </c>
      <c r="F41" s="24"/>
      <c r="G41" s="30">
        <f>SUM(G27:G38)</f>
        <v>20472979.99</v>
      </c>
      <c r="H41" s="23"/>
      <c r="I41" s="20"/>
      <c r="J41" s="26"/>
      <c r="K41" s="177" t="s">
        <v>146</v>
      </c>
      <c r="L41" s="26" t="s">
        <v>152</v>
      </c>
      <c r="M41" s="24"/>
      <c r="N41" s="24"/>
      <c r="O41" s="24"/>
    </row>
    <row r="42" spans="1:15" ht="11.25" customHeight="1">
      <c r="A42" s="23"/>
      <c r="B42" s="23"/>
      <c r="C42" s="23"/>
      <c r="D42" s="26"/>
      <c r="E42" s="29"/>
      <c r="F42" s="29"/>
      <c r="G42" s="29"/>
      <c r="H42" s="23"/>
      <c r="I42" s="23"/>
      <c r="J42" s="26"/>
      <c r="K42" s="26"/>
      <c r="L42" s="26" t="str">
        <f>'[6]Eingabe Bilanz'!L47</f>
        <v>EUR 2.210.913,19 (Vorjahr EUR 4.769.677,52)</v>
      </c>
      <c r="M42" s="24"/>
      <c r="N42" s="24"/>
      <c r="O42" s="24"/>
    </row>
    <row r="43" spans="1:15" ht="11.25" customHeight="1">
      <c r="A43" s="26" t="s">
        <v>160</v>
      </c>
      <c r="B43" s="26" t="s">
        <v>161</v>
      </c>
      <c r="C43" s="23"/>
      <c r="D43" s="23"/>
      <c r="E43" s="24">
        <f>'[6]Eingabe Bilanz'!E47</f>
        <v>353200.9</v>
      </c>
      <c r="F43" s="24"/>
      <c r="G43" s="24">
        <f>'[6]Eingabe Bilanz'!G47</f>
        <v>156085.38</v>
      </c>
      <c r="H43" s="23"/>
      <c r="I43" s="23"/>
      <c r="J43" s="26" t="s">
        <v>162</v>
      </c>
      <c r="K43" s="26" t="s">
        <v>163</v>
      </c>
      <c r="L43" s="23"/>
      <c r="M43" s="24">
        <f>'[6]Eingabe Bilanz'!M48</f>
        <v>307729.55</v>
      </c>
      <c r="N43" s="23"/>
      <c r="O43" s="24">
        <f>'[6]Eingabe Bilanz'!O48</f>
        <v>455880.55</v>
      </c>
    </row>
    <row r="44" spans="1:15" ht="11.25" customHeight="1">
      <c r="A44" s="23"/>
      <c r="B44" s="23"/>
      <c r="C44" s="23"/>
      <c r="D44" s="23"/>
      <c r="E44" s="23"/>
      <c r="F44" s="23"/>
      <c r="G44" s="23"/>
      <c r="H44" s="23"/>
      <c r="I44" s="23"/>
      <c r="J44" s="26"/>
      <c r="K44" s="177" t="s">
        <v>146</v>
      </c>
      <c r="L44" s="26" t="s">
        <v>152</v>
      </c>
      <c r="M44" s="33"/>
      <c r="N44" s="23"/>
      <c r="O44" s="33"/>
    </row>
    <row r="45" spans="1:15" ht="11.25" customHeight="1">
      <c r="A45" s="23"/>
      <c r="B45" s="23"/>
      <c r="C45" s="23"/>
      <c r="D45" s="26"/>
      <c r="E45" s="28">
        <f>E24+E41+E43</f>
        <v>16857436.69</v>
      </c>
      <c r="F45" s="29"/>
      <c r="G45" s="28">
        <f>G24+G41+G43</f>
        <v>20817924.209999997</v>
      </c>
      <c r="H45" s="23"/>
      <c r="I45" s="23"/>
      <c r="J45" s="26"/>
      <c r="K45" s="26"/>
      <c r="L45" s="26" t="str">
        <f>'[6]Eingabe Bilanz'!L50</f>
        <v>EUR 307.729,55 (Vorjahr EUR 455.880,55)</v>
      </c>
      <c r="M45" s="23"/>
      <c r="N45" s="23"/>
      <c r="O45" s="23"/>
    </row>
    <row r="46" spans="1:15" ht="11.25" customHeight="1">
      <c r="A46" s="23"/>
      <c r="B46" s="23"/>
      <c r="C46" s="23"/>
      <c r="D46" s="23"/>
      <c r="E46" s="23"/>
      <c r="F46" s="23"/>
      <c r="G46" s="23"/>
      <c r="H46" s="23"/>
      <c r="J46" s="26" t="s">
        <v>35</v>
      </c>
      <c r="K46" s="26" t="s">
        <v>164</v>
      </c>
      <c r="L46" s="23"/>
      <c r="M46" s="24">
        <f>'[6]Eingabe Bilanz'!M51</f>
        <v>278110.27</v>
      </c>
      <c r="N46" s="24"/>
      <c r="O46" s="24">
        <f>'[6]Eingabe Bilanz'!O51</f>
        <v>285837.15</v>
      </c>
    </row>
    <row r="47" spans="1:15" ht="11.25" customHeight="1">
      <c r="A47" s="20" t="s">
        <v>165</v>
      </c>
      <c r="B47" s="20" t="s">
        <v>166</v>
      </c>
      <c r="C47" s="20"/>
      <c r="D47" s="20"/>
      <c r="E47" s="24"/>
      <c r="F47" s="24"/>
      <c r="G47" s="24"/>
      <c r="H47" s="23"/>
      <c r="J47" s="26"/>
      <c r="K47" s="177" t="s">
        <v>146</v>
      </c>
      <c r="L47" s="26" t="s">
        <v>152</v>
      </c>
      <c r="M47" s="24"/>
      <c r="N47" s="24"/>
      <c r="O47" s="24"/>
    </row>
    <row r="48" spans="1:15" ht="11.25" customHeight="1">
      <c r="A48" s="23"/>
      <c r="B48" s="26" t="s">
        <v>127</v>
      </c>
      <c r="C48" s="26" t="s">
        <v>167</v>
      </c>
      <c r="D48" s="26"/>
      <c r="E48" s="24">
        <f>'[6]Eingabe Bilanz'!E52</f>
        <v>25193.85</v>
      </c>
      <c r="F48" s="29"/>
      <c r="G48" s="24">
        <f>'[6]Eingabe Bilanz'!G52</f>
        <v>68141.98</v>
      </c>
      <c r="H48" s="23"/>
      <c r="J48" s="26"/>
      <c r="K48" s="26"/>
      <c r="L48" s="26" t="str">
        <f>'[6]Eingabe Bilanz'!L53</f>
        <v>EUR 278.110,27 (Vorjahr EUR 285.838,15)</v>
      </c>
      <c r="M48" s="24"/>
      <c r="N48" s="24"/>
      <c r="O48" s="24"/>
    </row>
    <row r="49" spans="1:15" ht="11.25" customHeight="1">
      <c r="A49" s="23"/>
      <c r="B49" s="23"/>
      <c r="C49" s="26"/>
      <c r="D49" s="26"/>
      <c r="E49" s="29"/>
      <c r="F49" s="29"/>
      <c r="G49" s="29"/>
      <c r="H49" s="23"/>
      <c r="J49" s="23"/>
      <c r="K49" s="23"/>
      <c r="L49" s="23"/>
      <c r="M49" s="28">
        <f>SUM(M29:M46)</f>
        <v>9259890.79</v>
      </c>
      <c r="N49" s="29"/>
      <c r="O49" s="28">
        <f>SUM(O29:O46)</f>
        <v>12723794.81</v>
      </c>
    </row>
    <row r="50" spans="1:8" ht="11.25" customHeight="1">
      <c r="A50" s="23"/>
      <c r="B50" s="23"/>
      <c r="C50" s="26"/>
      <c r="D50" s="26"/>
      <c r="E50" s="29"/>
      <c r="F50" s="29"/>
      <c r="G50" s="29"/>
      <c r="H50" s="23"/>
    </row>
    <row r="51" spans="1:16" ht="14.25" customHeight="1" thickBot="1">
      <c r="A51" s="23"/>
      <c r="B51" s="23"/>
      <c r="C51" s="26"/>
      <c r="D51" s="26"/>
      <c r="E51" s="36">
        <f>E19+E45+E48</f>
        <v>52116182.410000004</v>
      </c>
      <c r="F51" s="37"/>
      <c r="G51" s="36">
        <f>G19+G45+G48</f>
        <v>51684893.669999994</v>
      </c>
      <c r="H51" s="23"/>
      <c r="I51" s="19"/>
      <c r="J51" s="19"/>
      <c r="K51" s="19"/>
      <c r="L51" s="19"/>
      <c r="M51" s="36">
        <f>M15+M21+M26+M49</f>
        <v>52116182.41</v>
      </c>
      <c r="N51" s="19"/>
      <c r="O51" s="36">
        <f>O15+O21+O26+O49</f>
        <v>51684893.67</v>
      </c>
      <c r="P51" s="19"/>
    </row>
    <row r="52" spans="1:15" ht="11.25" customHeight="1" thickTop="1">
      <c r="A52" s="23"/>
      <c r="B52" s="23"/>
      <c r="C52" s="26"/>
      <c r="D52" s="26"/>
      <c r="E52" s="38">
        <f>IF(E51=M51,"","gleiche Bilanzsumme ??")</f>
      </c>
      <c r="G52" s="39">
        <f>IF(G51=O51,"","gleiche Bilanzsumme ??")</f>
      </c>
      <c r="J52" s="34"/>
      <c r="K52" s="34"/>
      <c r="L52" s="34"/>
      <c r="M52" s="38">
        <f>IF(M51=E51,"","gleiche Bilanzsumme ??")</f>
      </c>
      <c r="O52" s="39">
        <f>IF(O51=G51,"","gleiche Bilanzsumme ??")</f>
      </c>
    </row>
    <row r="53" spans="1:17" s="19" customFormat="1" ht="14.25" customHeight="1">
      <c r="A53" s="23"/>
      <c r="B53" s="23"/>
      <c r="C53" s="26"/>
      <c r="D53" s="26"/>
      <c r="H53" s="25"/>
      <c r="P53" s="25"/>
      <c r="Q53" s="25"/>
    </row>
    <row r="54" spans="1:17" ht="11.25" customHeight="1">
      <c r="A54" s="23"/>
      <c r="B54" s="23"/>
      <c r="C54" s="26"/>
      <c r="D54" s="26"/>
      <c r="Q54" s="19"/>
    </row>
    <row r="55" spans="1:4" ht="11.25" customHeight="1">
      <c r="A55" s="19"/>
      <c r="B55" s="19"/>
      <c r="C55" s="19"/>
      <c r="D55" s="19"/>
    </row>
    <row r="56" ht="11.25" customHeight="1"/>
    <row r="57" ht="11.25" customHeight="1"/>
    <row r="58" spans="1:7" s="19" customFormat="1" ht="14.25" customHeight="1">
      <c r="A58" s="25"/>
      <c r="B58" s="25"/>
      <c r="C58" s="25"/>
      <c r="D58" s="25"/>
      <c r="E58" s="25"/>
      <c r="F58" s="25"/>
      <c r="G58" s="25"/>
    </row>
    <row r="59" ht="11.25" customHeight="1"/>
    <row r="60" spans="9:15" ht="11.25" customHeight="1">
      <c r="I60" s="20"/>
      <c r="J60" s="23"/>
      <c r="K60" s="23"/>
      <c r="L60" s="23"/>
      <c r="M60" s="41"/>
      <c r="N60" s="23"/>
      <c r="O60" s="41"/>
    </row>
    <row r="61" spans="1:15" ht="11.25" customHeight="1">
      <c r="A61" s="23"/>
      <c r="B61" s="23"/>
      <c r="C61" s="23"/>
      <c r="D61" s="23"/>
      <c r="E61" s="23"/>
      <c r="F61" s="23"/>
      <c r="G61" s="23"/>
      <c r="I61" s="26"/>
      <c r="J61" s="23"/>
      <c r="K61" s="23"/>
      <c r="L61" s="40"/>
      <c r="M61" s="23"/>
      <c r="N61" s="23"/>
      <c r="O61" s="23"/>
    </row>
    <row r="62" spans="1:15" ht="11.25" customHeight="1">
      <c r="A62" s="23"/>
      <c r="B62" s="23"/>
      <c r="C62" s="23"/>
      <c r="D62" s="40"/>
      <c r="E62" s="23"/>
      <c r="F62" s="23"/>
      <c r="G62" s="122"/>
      <c r="H62" s="44"/>
      <c r="I62" s="45"/>
      <c r="J62" s="46"/>
      <c r="K62" s="46"/>
      <c r="L62" s="46"/>
      <c r="M62" s="46"/>
      <c r="N62" s="46"/>
      <c r="O62" s="46"/>
    </row>
    <row r="63" spans="8:16" ht="11.25" customHeight="1">
      <c r="H63" s="123"/>
      <c r="I63" s="45"/>
      <c r="J63" s="46"/>
      <c r="K63" s="46"/>
      <c r="L63" s="46"/>
      <c r="M63" s="46"/>
      <c r="N63" s="46"/>
      <c r="O63" s="46"/>
      <c r="P63" s="24"/>
    </row>
    <row r="64" spans="1:16" s="13" customFormat="1" ht="11.25" customHeight="1">
      <c r="A64" s="25"/>
      <c r="B64" s="25"/>
      <c r="C64" s="25"/>
      <c r="D64" s="25"/>
      <c r="E64" s="25"/>
      <c r="F64" s="25"/>
      <c r="G64" s="25"/>
      <c r="H64" s="124"/>
      <c r="I64" s="125"/>
      <c r="J64" s="51"/>
      <c r="K64" s="51"/>
      <c r="L64" s="51"/>
      <c r="M64" s="51"/>
      <c r="N64" s="51"/>
      <c r="O64" s="51"/>
      <c r="P64" s="126"/>
    </row>
    <row r="65" spans="1:17" ht="11.25" customHeight="1">
      <c r="A65" s="136" t="s">
        <v>103</v>
      </c>
      <c r="B65" s="137"/>
      <c r="C65" s="138"/>
      <c r="D65" s="138"/>
      <c r="E65" s="138"/>
      <c r="F65" s="138"/>
      <c r="G65" s="139"/>
      <c r="H65" s="139"/>
      <c r="I65" s="137"/>
      <c r="J65" s="138"/>
      <c r="K65" s="138"/>
      <c r="L65" s="138"/>
      <c r="M65" s="138"/>
      <c r="N65" s="138"/>
      <c r="O65" s="138"/>
      <c r="P65" s="140"/>
      <c r="Q65" s="138"/>
    </row>
    <row r="66" spans="1:17" ht="11.25" customHeight="1">
      <c r="A66" s="101"/>
      <c r="B66" s="141"/>
      <c r="H66" s="44"/>
      <c r="I66" s="101"/>
      <c r="P66" s="102"/>
      <c r="Q66" s="142"/>
    </row>
    <row r="67" spans="1:17" ht="19.5" customHeight="1">
      <c r="A67" s="101"/>
      <c r="B67" s="141"/>
      <c r="C67" s="141"/>
      <c r="D67" s="141"/>
      <c r="E67" s="143"/>
      <c r="F67" s="144"/>
      <c r="G67" s="144"/>
      <c r="H67" s="44"/>
      <c r="I67" s="141"/>
      <c r="P67" s="102"/>
      <c r="Q67" s="142"/>
    </row>
    <row r="68" spans="1:17" ht="11.25" customHeight="1">
      <c r="A68" s="141" t="str">
        <f>A7</f>
        <v>A k t i v a </v>
      </c>
      <c r="B68" s="141"/>
      <c r="C68" s="141"/>
      <c r="D68" s="141"/>
      <c r="E68" s="145"/>
      <c r="F68" s="146" t="s">
        <v>104</v>
      </c>
      <c r="H68" s="147"/>
      <c r="I68" s="141" t="str">
        <f>I7</f>
        <v>P a s s i v a</v>
      </c>
      <c r="J68" s="141"/>
      <c r="K68" s="141"/>
      <c r="L68" s="141"/>
      <c r="M68" s="145"/>
      <c r="N68" s="146" t="s">
        <v>104</v>
      </c>
      <c r="P68" s="147"/>
      <c r="Q68" s="142"/>
    </row>
    <row r="69" spans="1:17" ht="11.25" customHeight="1">
      <c r="A69" s="141"/>
      <c r="B69" s="141"/>
      <c r="C69" s="141"/>
      <c r="D69" s="34"/>
      <c r="E69" s="148">
        <f>E7</f>
        <v>2003</v>
      </c>
      <c r="F69" s="149" t="s">
        <v>105</v>
      </c>
      <c r="G69" s="150">
        <f>G7</f>
        <v>2002</v>
      </c>
      <c r="H69" s="44"/>
      <c r="I69" s="101"/>
      <c r="J69" s="141"/>
      <c r="K69" s="141"/>
      <c r="L69" s="141"/>
      <c r="M69" s="148">
        <f>M7</f>
        <v>2003</v>
      </c>
      <c r="N69" s="151" t="s">
        <v>105</v>
      </c>
      <c r="O69" s="150">
        <f>O7</f>
        <v>2002</v>
      </c>
      <c r="P69" s="44"/>
      <c r="Q69" s="142"/>
    </row>
    <row r="70" spans="1:17" ht="11.25">
      <c r="A70" s="101" t="str">
        <f>A9</f>
        <v>B.</v>
      </c>
      <c r="B70" s="101" t="str">
        <f>B9</f>
        <v>Anlagevermögen</v>
      </c>
      <c r="C70" s="101"/>
      <c r="D70" s="102"/>
      <c r="E70" s="102"/>
      <c r="H70" s="44"/>
      <c r="I70" s="101" t="str">
        <f>I9</f>
        <v>A.</v>
      </c>
      <c r="J70" s="101" t="str">
        <f>J9</f>
        <v>Eigenkapital</v>
      </c>
      <c r="K70" s="101"/>
      <c r="L70" s="101"/>
      <c r="M70" s="152"/>
      <c r="N70" s="101"/>
      <c r="O70" s="101"/>
      <c r="P70" s="44"/>
      <c r="Q70" s="142"/>
    </row>
    <row r="71" spans="1:17" ht="11.25">
      <c r="A71" s="101" t="str">
        <f>A10</f>
        <v>I.</v>
      </c>
      <c r="B71" s="101" t="str">
        <f>B10</f>
        <v>Immaterielle Vermögensgegenstände</v>
      </c>
      <c r="C71" s="101"/>
      <c r="D71" s="102"/>
      <c r="E71" s="153">
        <f>E10-G10</f>
        <v>-40352.71000000001</v>
      </c>
      <c r="G71" s="154">
        <f>E71/G10</f>
        <v>-0.27858610649421034</v>
      </c>
      <c r="H71" s="155"/>
      <c r="I71" s="101"/>
      <c r="J71" s="101" t="str">
        <f>J10</f>
        <v> 1.</v>
      </c>
      <c r="K71" s="101" t="str">
        <f>K10</f>
        <v>Festgesetztes Kapital</v>
      </c>
      <c r="L71" s="101"/>
      <c r="M71" s="152">
        <f>M10-O10</f>
        <v>268000</v>
      </c>
      <c r="N71" s="101"/>
      <c r="O71" s="156">
        <f>M71/O10</f>
        <v>0.09787015230191566</v>
      </c>
      <c r="P71" s="44"/>
      <c r="Q71" s="142"/>
    </row>
    <row r="72" spans="1:17" ht="11.25">
      <c r="A72" s="101"/>
      <c r="B72" s="101"/>
      <c r="C72" s="101"/>
      <c r="D72" s="102"/>
      <c r="E72" s="44"/>
      <c r="G72" s="157"/>
      <c r="H72" s="44"/>
      <c r="I72" s="101"/>
      <c r="J72" s="101" t="str">
        <f>J11</f>
        <v> 3.</v>
      </c>
      <c r="K72" s="101" t="str">
        <f>K11</f>
        <v>Gewinnrücklagen</v>
      </c>
      <c r="L72" s="101"/>
      <c r="M72" s="152"/>
      <c r="N72" s="101"/>
      <c r="O72" s="156"/>
      <c r="P72" s="44"/>
      <c r="Q72" s="142"/>
    </row>
    <row r="73" spans="1:17" ht="11.25">
      <c r="A73" s="101" t="str">
        <f>A12</f>
        <v>II.</v>
      </c>
      <c r="B73" s="101" t="str">
        <f>B12</f>
        <v>Sachanlagen</v>
      </c>
      <c r="C73" s="101"/>
      <c r="D73" s="102"/>
      <c r="E73" s="44"/>
      <c r="G73" s="157"/>
      <c r="H73" s="155"/>
      <c r="I73" s="101"/>
      <c r="J73" s="101"/>
      <c r="K73" s="101" t="e">
        <f>#REF!</f>
        <v>#REF!</v>
      </c>
      <c r="L73" s="101" t="e">
        <f>#REF!</f>
        <v>#REF!</v>
      </c>
      <c r="M73" s="152" t="e">
        <f>#REF!-#REF!</f>
        <v>#REF!</v>
      </c>
      <c r="N73" s="101"/>
      <c r="O73" s="156" t="e">
        <f>M73/#REF!</f>
        <v>#REF!</v>
      </c>
      <c r="P73" s="44"/>
      <c r="Q73" s="142"/>
    </row>
    <row r="74" spans="1:17" ht="11.25">
      <c r="A74" s="101"/>
      <c r="B74" s="101" t="str">
        <f>B13</f>
        <v> 1.</v>
      </c>
      <c r="C74" s="101" t="str">
        <f>C13</f>
        <v>Grundstücke mit Betriebsbauten</v>
      </c>
      <c r="D74" s="102"/>
      <c r="E74" s="44">
        <f>E13-G13</f>
        <v>5901354.620000001</v>
      </c>
      <c r="G74" s="156">
        <f>E74/G13</f>
        <v>0.22411398308363684</v>
      </c>
      <c r="H74" s="44"/>
      <c r="I74" s="101"/>
      <c r="J74" s="101"/>
      <c r="K74" s="101" t="str">
        <f>K12</f>
        <v>b)</v>
      </c>
      <c r="L74" s="101" t="str">
        <f>L12</f>
        <v>zweckgebundene Gewinnrücklage</v>
      </c>
      <c r="M74" s="152">
        <f>M12-O12</f>
        <v>-80338.95999999996</v>
      </c>
      <c r="N74" s="101"/>
      <c r="O74" s="156">
        <f>M74/O12</f>
        <v>-0.04508022993212491</v>
      </c>
      <c r="P74" s="44"/>
      <c r="Q74" s="142"/>
    </row>
    <row r="75" spans="1:17" ht="11.25">
      <c r="A75" s="101"/>
      <c r="B75" s="101" t="str">
        <f>B14</f>
        <v> 2.</v>
      </c>
      <c r="C75" s="101" t="str">
        <f>C14</f>
        <v>Grundstücke mit Wohnbauten</v>
      </c>
      <c r="D75" s="102"/>
      <c r="E75" s="44">
        <f>E14-G14</f>
        <v>-48945.429999999935</v>
      </c>
      <c r="G75" s="156">
        <f>E75/G14</f>
        <v>-0.040934847182596545</v>
      </c>
      <c r="H75" s="44"/>
      <c r="I75" s="101"/>
      <c r="J75" s="101"/>
      <c r="K75" s="101" t="str">
        <f>K13</f>
        <v>c)</v>
      </c>
      <c r="L75" s="101" t="str">
        <f>L13</f>
        <v>freie Gewinnrücklage</v>
      </c>
      <c r="M75" s="152">
        <f>M13-O13</f>
        <v>0</v>
      </c>
      <c r="N75" s="101"/>
      <c r="O75" s="156">
        <f>M75/O13</f>
        <v>0</v>
      </c>
      <c r="P75" s="44"/>
      <c r="Q75" s="142"/>
    </row>
    <row r="76" spans="1:17" ht="11.25">
      <c r="A76" s="101"/>
      <c r="B76" s="101" t="e">
        <f>#REF!</f>
        <v>#REF!</v>
      </c>
      <c r="C76" s="101" t="e">
        <f>#REF!</f>
        <v>#REF!</v>
      </c>
      <c r="D76" s="102"/>
      <c r="E76" s="44" t="e">
        <f>#REF!-#REF!</f>
        <v>#REF!</v>
      </c>
      <c r="G76" s="156" t="e">
        <f>E76/#REF!</f>
        <v>#REF!</v>
      </c>
      <c r="H76" s="44"/>
      <c r="I76" s="101"/>
      <c r="J76" s="101"/>
      <c r="K76" s="101" t="e">
        <f>#REF!</f>
        <v>#REF!</v>
      </c>
      <c r="L76" s="101" t="e">
        <f>#REF!</f>
        <v>#REF!</v>
      </c>
      <c r="M76" s="152" t="e">
        <f>#REF!-#REF!</f>
        <v>#REF!</v>
      </c>
      <c r="N76" s="101"/>
      <c r="O76" s="156" t="e">
        <f>M76/#REF!</f>
        <v>#REF!</v>
      </c>
      <c r="P76" s="44"/>
      <c r="Q76" s="142"/>
    </row>
    <row r="77" spans="1:17" ht="11.25">
      <c r="A77" s="101"/>
      <c r="B77" s="101" t="e">
        <f>#REF!</f>
        <v>#REF!</v>
      </c>
      <c r="C77" s="101" t="e">
        <f>#REF!</f>
        <v>#REF!</v>
      </c>
      <c r="D77" s="102"/>
      <c r="E77" s="44" t="e">
        <f>#REF!-#REF!</f>
        <v>#REF!</v>
      </c>
      <c r="G77" s="156" t="e">
        <f>E77/#REF!</f>
        <v>#REF!</v>
      </c>
      <c r="H77" s="44"/>
      <c r="I77" s="101"/>
      <c r="J77" s="101" t="e">
        <f>#REF!</f>
        <v>#REF!</v>
      </c>
      <c r="K77" s="101" t="e">
        <f>#REF!</f>
        <v>#REF!</v>
      </c>
      <c r="L77" s="101"/>
      <c r="M77" s="152" t="e">
        <f>#REF!-#REF!</f>
        <v>#REF!</v>
      </c>
      <c r="N77" s="101"/>
      <c r="O77" s="156" t="e">
        <f>M77/#REF!</f>
        <v>#REF!</v>
      </c>
      <c r="P77" s="44"/>
      <c r="Q77" s="142"/>
    </row>
    <row r="78" spans="1:17" ht="11.25">
      <c r="A78" s="101"/>
      <c r="B78" s="101" t="str">
        <f>B15</f>
        <v> 5.</v>
      </c>
      <c r="C78" s="101" t="str">
        <f>C15</f>
        <v>Einrichtungen und Ausstattungen</v>
      </c>
      <c r="D78" s="102"/>
      <c r="E78" s="44">
        <f>E15-G15</f>
        <v>-114247.70000000019</v>
      </c>
      <c r="G78" s="156">
        <f>E78/G15</f>
        <v>-0.06972354384817653</v>
      </c>
      <c r="H78" s="44"/>
      <c r="I78" s="101"/>
      <c r="J78" s="101" t="str">
        <f>J14</f>
        <v> 5.</v>
      </c>
      <c r="K78" s="101" t="str">
        <f>K14</f>
        <v>Bilanzgewinn</v>
      </c>
      <c r="L78" s="101"/>
      <c r="M78" s="152">
        <f>M14-O14</f>
        <v>8180.350000000035</v>
      </c>
      <c r="N78" s="101"/>
      <c r="O78" s="156">
        <f>M78/O14</f>
        <v>0.025346217460435753</v>
      </c>
      <c r="P78" s="44"/>
      <c r="Q78" s="142"/>
    </row>
    <row r="79" spans="1:17" ht="11.25">
      <c r="A79" s="101"/>
      <c r="B79" s="101" t="str">
        <f>B16</f>
        <v> 6.</v>
      </c>
      <c r="C79" s="101" t="str">
        <f>C16</f>
        <v>geleistete Anzahlungen und Anlagen im Bau</v>
      </c>
      <c r="D79" s="102"/>
      <c r="E79" s="158">
        <f>E16-G16</f>
        <v>-1263084.3900000001</v>
      </c>
      <c r="G79" s="159">
        <f>E79/G16</f>
        <v>-0.8489766763981259</v>
      </c>
      <c r="H79" s="44"/>
      <c r="I79" s="101"/>
      <c r="J79" s="101"/>
      <c r="K79" s="101"/>
      <c r="L79" s="101"/>
      <c r="M79" s="160">
        <f>M15-O15</f>
        <v>195841.38999999873</v>
      </c>
      <c r="N79" s="101"/>
      <c r="O79" s="161">
        <f>M79/O15</f>
        <v>0.031927044547390725</v>
      </c>
      <c r="P79" s="44"/>
      <c r="Q79" s="142"/>
    </row>
    <row r="80" spans="1:17" ht="11.25">
      <c r="A80" s="101"/>
      <c r="B80" s="101"/>
      <c r="C80" s="101"/>
      <c r="D80" s="102"/>
      <c r="E80" s="153">
        <f>E17-G17</f>
        <v>4475077.099999998</v>
      </c>
      <c r="G80" s="162">
        <f>E80/G17</f>
        <v>0.14598682495420995</v>
      </c>
      <c r="H80" s="44"/>
      <c r="I80" s="101"/>
      <c r="J80" s="101"/>
      <c r="K80" s="101"/>
      <c r="L80" s="101"/>
      <c r="M80" s="152"/>
      <c r="N80" s="101"/>
      <c r="O80" s="156"/>
      <c r="P80" s="44"/>
      <c r="Q80" s="142"/>
    </row>
    <row r="81" spans="1:17" ht="11.25">
      <c r="A81" s="101"/>
      <c r="B81" s="101"/>
      <c r="C81" s="101"/>
      <c r="D81" s="102"/>
      <c r="E81" s="44"/>
      <c r="G81" s="156"/>
      <c r="H81" s="44"/>
      <c r="I81" s="101" t="str">
        <f>I17</f>
        <v>B.</v>
      </c>
      <c r="J81" s="101" t="str">
        <f>J17</f>
        <v>Sonderposten aus Zuwendungen zur Finanzierung</v>
      </c>
      <c r="K81" s="101"/>
      <c r="L81" s="101"/>
      <c r="M81" s="152"/>
      <c r="N81" s="101"/>
      <c r="O81" s="156"/>
      <c r="P81" s="44"/>
      <c r="Q81" s="142"/>
    </row>
    <row r="82" spans="1:17" ht="11.25">
      <c r="A82" s="101"/>
      <c r="B82" s="101"/>
      <c r="C82" s="101"/>
      <c r="D82" s="102"/>
      <c r="E82" s="163">
        <f>E19-G19</f>
        <v>4434724.389999997</v>
      </c>
      <c r="G82" s="161">
        <f>E82/G19</f>
        <v>0.14399003964939242</v>
      </c>
      <c r="H82" s="155"/>
      <c r="I82" s="101"/>
      <c r="J82" s="101" t="str">
        <f>J18</f>
        <v> des Sachanlagevermögens</v>
      </c>
      <c r="K82" s="101"/>
      <c r="L82" s="101"/>
      <c r="M82" s="152"/>
      <c r="N82" s="101"/>
      <c r="O82" s="156"/>
      <c r="P82" s="44"/>
      <c r="Q82" s="142"/>
    </row>
    <row r="83" spans="1:17" ht="11.25">
      <c r="A83" s="101"/>
      <c r="B83" s="101"/>
      <c r="C83" s="101"/>
      <c r="D83" s="102"/>
      <c r="E83" s="44"/>
      <c r="G83" s="157"/>
      <c r="H83" s="44"/>
      <c r="I83" s="101"/>
      <c r="J83" s="101" t="str">
        <f>J19</f>
        <v> 1.</v>
      </c>
      <c r="K83" s="101" t="str">
        <f>K19</f>
        <v>Sonderposten aus Fördermitteln nach dem KHG</v>
      </c>
      <c r="L83" s="101"/>
      <c r="M83" s="152">
        <f>M19-O19</f>
        <v>2076585.870000001</v>
      </c>
      <c r="N83" s="101"/>
      <c r="O83" s="156">
        <f>M83/O19</f>
        <v>0.14901200429385406</v>
      </c>
      <c r="P83" s="44"/>
      <c r="Q83" s="142"/>
    </row>
    <row r="84" spans="1:17" ht="11.25">
      <c r="A84" s="101" t="str">
        <f>A21</f>
        <v>C.</v>
      </c>
      <c r="B84" s="101" t="str">
        <f>B21</f>
        <v>Umlaufvermögen</v>
      </c>
      <c r="C84" s="101"/>
      <c r="D84" s="102"/>
      <c r="E84" s="44"/>
      <c r="G84" s="157"/>
      <c r="H84" s="44"/>
      <c r="I84" s="101"/>
      <c r="J84" s="101" t="str">
        <f>J20</f>
        <v> 2.</v>
      </c>
      <c r="K84" s="101" t="str">
        <f>K20</f>
        <v>Sonderposten aus Zuweisungen und Zuschüssen d. ö. H.</v>
      </c>
      <c r="L84" s="101"/>
      <c r="M84" s="152">
        <f>M20-O20</f>
        <v>2188217.6799999997</v>
      </c>
      <c r="N84" s="101"/>
      <c r="O84" s="156">
        <f>M84/O20</f>
        <v>0.18119862576667525</v>
      </c>
      <c r="P84" s="44"/>
      <c r="Q84" s="142"/>
    </row>
    <row r="85" spans="1:17" ht="11.25">
      <c r="A85" s="101" t="str">
        <f>A22</f>
        <v>I.</v>
      </c>
      <c r="B85" s="101" t="str">
        <f>B22</f>
        <v>Vorräte</v>
      </c>
      <c r="C85" s="101"/>
      <c r="D85" s="102"/>
      <c r="E85" s="44"/>
      <c r="G85" s="156"/>
      <c r="H85" s="44"/>
      <c r="I85" s="101"/>
      <c r="J85" s="101" t="e">
        <f>#REF!</f>
        <v>#REF!</v>
      </c>
      <c r="K85" s="101" t="e">
        <f>#REF!</f>
        <v>#REF!</v>
      </c>
      <c r="L85" s="101"/>
      <c r="M85" s="152" t="e">
        <f>#REF!-#REF!</f>
        <v>#REF!</v>
      </c>
      <c r="N85" s="101"/>
      <c r="O85" s="156" t="e">
        <f>M85/#REF!</f>
        <v>#REF!</v>
      </c>
      <c r="P85" s="155"/>
      <c r="Q85" s="142"/>
    </row>
    <row r="86" spans="1:17" ht="11.25">
      <c r="A86" s="101"/>
      <c r="B86" s="101" t="str">
        <f>B23</f>
        <v> 1.</v>
      </c>
      <c r="C86" s="101" t="str">
        <f>C23</f>
        <v>Roh-, Hilfs- und Betriebsstoffe</v>
      </c>
      <c r="D86" s="102"/>
      <c r="E86" s="44">
        <f>E23-G23</f>
        <v>-579.1199999999953</v>
      </c>
      <c r="G86" s="156">
        <f>E86/G23</f>
        <v>-0.0030664172246318753</v>
      </c>
      <c r="H86" s="44"/>
      <c r="I86" s="101"/>
      <c r="J86" s="101"/>
      <c r="K86" s="101"/>
      <c r="L86" s="101"/>
      <c r="M86" s="160">
        <f>M21-O21</f>
        <v>4264803.549999997</v>
      </c>
      <c r="N86" s="101"/>
      <c r="O86" s="161">
        <f>M86/O21</f>
        <v>0.16395496132666734</v>
      </c>
      <c r="P86" s="44"/>
      <c r="Q86" s="142"/>
    </row>
    <row r="87" spans="1:17" ht="11.25">
      <c r="A87" s="101"/>
      <c r="B87" s="101" t="e">
        <f>#REF!</f>
        <v>#REF!</v>
      </c>
      <c r="C87" s="101" t="e">
        <f>#REF!</f>
        <v>#REF!</v>
      </c>
      <c r="D87" s="102"/>
      <c r="E87" s="44" t="e">
        <f>#REF!-#REF!</f>
        <v>#REF!</v>
      </c>
      <c r="G87" s="156" t="e">
        <f>E87/#REF!</f>
        <v>#REF!</v>
      </c>
      <c r="H87" s="44"/>
      <c r="I87" s="101"/>
      <c r="J87" s="101"/>
      <c r="K87" s="101"/>
      <c r="L87" s="101"/>
      <c r="M87" s="152"/>
      <c r="N87" s="101"/>
      <c r="O87" s="156"/>
      <c r="P87" s="44"/>
      <c r="Q87" s="142"/>
    </row>
    <row r="88" spans="1:17" ht="11.25">
      <c r="A88" s="101"/>
      <c r="B88" s="101" t="e">
        <f>#REF!</f>
        <v>#REF!</v>
      </c>
      <c r="C88" s="101" t="e">
        <f>#REF!</f>
        <v>#REF!</v>
      </c>
      <c r="D88" s="102"/>
      <c r="E88" s="158" t="e">
        <f>#REF!</f>
        <v>#REF!</v>
      </c>
      <c r="G88" s="159" t="e">
        <f>E88/#REF!</f>
        <v>#REF!</v>
      </c>
      <c r="H88" s="44"/>
      <c r="I88" s="101" t="str">
        <f>I23</f>
        <v>C.</v>
      </c>
      <c r="J88" s="101" t="str">
        <f>J23</f>
        <v>Rückstellungen</v>
      </c>
      <c r="K88" s="101"/>
      <c r="L88" s="101"/>
      <c r="M88" s="152"/>
      <c r="N88" s="101"/>
      <c r="O88" s="156"/>
      <c r="P88" s="44"/>
      <c r="Q88" s="142"/>
    </row>
    <row r="89" spans="1:17" ht="11.25">
      <c r="A89" s="101"/>
      <c r="B89" s="101"/>
      <c r="C89" s="101"/>
      <c r="D89" s="102"/>
      <c r="E89" s="164">
        <f>E24-G24</f>
        <v>-579.1199999999953</v>
      </c>
      <c r="G89" s="162">
        <f>E89/G24</f>
        <v>-0.0030664172246318753</v>
      </c>
      <c r="H89" s="44"/>
      <c r="I89" s="101"/>
      <c r="J89" s="101" t="str">
        <f>J24</f>
        <v> 1.</v>
      </c>
      <c r="K89" s="101" t="str">
        <f>K24</f>
        <v>Pensionsrückstellungen</v>
      </c>
      <c r="L89" s="101"/>
      <c r="M89" s="152">
        <f>M24-O24</f>
        <v>3707</v>
      </c>
      <c r="N89" s="101"/>
      <c r="O89" s="156">
        <f>M89/O24</f>
        <v>0.3159195500255667</v>
      </c>
      <c r="P89" s="155"/>
      <c r="Q89" s="142"/>
    </row>
    <row r="90" spans="1:17" ht="11.25">
      <c r="A90" s="101"/>
      <c r="B90" s="101"/>
      <c r="C90" s="101"/>
      <c r="D90" s="102"/>
      <c r="E90" s="44"/>
      <c r="G90" s="165"/>
      <c r="H90" s="44"/>
      <c r="I90" s="101"/>
      <c r="J90" s="101" t="e">
        <f>#REF!</f>
        <v>#REF!</v>
      </c>
      <c r="K90" s="101" t="e">
        <f>#REF!</f>
        <v>#REF!</v>
      </c>
      <c r="L90" s="101"/>
      <c r="M90" s="152" t="e">
        <f>#REF!-#REF!</f>
        <v>#REF!</v>
      </c>
      <c r="N90" s="101"/>
      <c r="O90" s="156" t="e">
        <f>M90/#REF!</f>
        <v>#REF!</v>
      </c>
      <c r="P90" s="44"/>
      <c r="Q90" s="142"/>
    </row>
    <row r="91" spans="1:17" ht="11.25">
      <c r="A91" s="101" t="str">
        <f>A26</f>
        <v>II.</v>
      </c>
      <c r="B91" s="101" t="str">
        <f>B26</f>
        <v>Forderungen und sonstige Vermögensgegenstände</v>
      </c>
      <c r="C91" s="101"/>
      <c r="D91" s="102"/>
      <c r="E91" s="44"/>
      <c r="G91" s="156"/>
      <c r="H91" s="44"/>
      <c r="I91" s="101"/>
      <c r="J91" s="101" t="str">
        <f>J25</f>
        <v> 3.</v>
      </c>
      <c r="K91" s="101" t="str">
        <f>K25</f>
        <v>Sonstige Rückstellungen</v>
      </c>
      <c r="L91" s="101"/>
      <c r="M91" s="152">
        <f>M25-O25</f>
        <v>-569159.1799999997</v>
      </c>
      <c r="N91" s="101"/>
      <c r="O91" s="156">
        <f>M91/O25</f>
        <v>-0.0836593608457661</v>
      </c>
      <c r="P91" s="44"/>
      <c r="Q91" s="142"/>
    </row>
    <row r="92" spans="1:17" ht="11.25">
      <c r="A92" s="101"/>
      <c r="B92" s="101" t="str">
        <f>B27</f>
        <v> 1.</v>
      </c>
      <c r="C92" s="101" t="str">
        <f>C27</f>
        <v>Forderungen aus Lieferungen und Leistungen</v>
      </c>
      <c r="D92" s="102"/>
      <c r="E92" s="44">
        <f>E27-G27</f>
        <v>-343899.6699999999</v>
      </c>
      <c r="G92" s="156">
        <f>E92/G27</f>
        <v>-0.047508113216526086</v>
      </c>
      <c r="H92" s="44"/>
      <c r="I92" s="101"/>
      <c r="J92" s="101"/>
      <c r="K92" s="101"/>
      <c r="L92" s="101"/>
      <c r="M92" s="160">
        <f>M26-O26</f>
        <v>-565452.1799999997</v>
      </c>
      <c r="N92" s="101"/>
      <c r="O92" s="161">
        <f>M92/O26</f>
        <v>-0.08297137257450476</v>
      </c>
      <c r="P92" s="155"/>
      <c r="Q92" s="142"/>
    </row>
    <row r="93" spans="1:17" ht="11.25">
      <c r="A93" s="101"/>
      <c r="B93" s="101" t="str">
        <f>B30</f>
        <v> 2.</v>
      </c>
      <c r="C93" s="101" t="str">
        <f>C30</f>
        <v>Forderungen an Gesellschafter bzw. Krankenhausträger</v>
      </c>
      <c r="D93" s="102"/>
      <c r="E93" s="44">
        <f>E30-G30</f>
        <v>-907120.709999999</v>
      </c>
      <c r="G93" s="156">
        <f>E93/G30</f>
        <v>-0.10729543700702257</v>
      </c>
      <c r="H93" s="44"/>
      <c r="I93" s="101"/>
      <c r="J93" s="101"/>
      <c r="K93" s="101"/>
      <c r="L93" s="101"/>
      <c r="M93" s="152"/>
      <c r="N93" s="101"/>
      <c r="O93" s="156"/>
      <c r="P93" s="44"/>
      <c r="Q93" s="142"/>
    </row>
    <row r="94" spans="1:17" ht="11.25">
      <c r="A94" s="101"/>
      <c r="B94" s="101" t="str">
        <f>B33</f>
        <v> 3.</v>
      </c>
      <c r="C94" s="101" t="str">
        <f>C33</f>
        <v>Forderungen nach dem Krankenhausfinanzierungsrecht</v>
      </c>
      <c r="D94" s="102"/>
      <c r="E94" s="44">
        <f>E33-G33</f>
        <v>-2337778.02</v>
      </c>
      <c r="G94" s="156">
        <f>E94/G33</f>
        <v>-0.5718472952295702</v>
      </c>
      <c r="H94" s="44"/>
      <c r="I94" s="101" t="str">
        <f>I28</f>
        <v>D.</v>
      </c>
      <c r="J94" s="101" t="str">
        <f>J28</f>
        <v>Verbindlichkeiten</v>
      </c>
      <c r="K94" s="101"/>
      <c r="L94" s="101"/>
      <c r="M94" s="152"/>
      <c r="N94" s="101"/>
      <c r="O94" s="156"/>
      <c r="P94" s="155"/>
      <c r="Q94" s="142"/>
    </row>
    <row r="95" spans="1:17" ht="11.25">
      <c r="A95" s="101"/>
      <c r="B95" s="101" t="str">
        <f>B38</f>
        <v> 6.</v>
      </c>
      <c r="C95" s="101" t="str">
        <f>C38</f>
        <v>Sonstige Vermögensgegenstände</v>
      </c>
      <c r="D95" s="102"/>
      <c r="E95" s="158">
        <f>E38-G38</f>
        <v>-568225.52</v>
      </c>
      <c r="G95" s="156">
        <f>E95/G38</f>
        <v>-0.8215064250497606</v>
      </c>
      <c r="H95" s="155"/>
      <c r="I95" s="101"/>
      <c r="J95" s="101" t="str">
        <f>J29</f>
        <v> 2.</v>
      </c>
      <c r="K95" s="101" t="str">
        <f>K29</f>
        <v>Erhaltene Anzahlungen</v>
      </c>
      <c r="L95" s="101"/>
      <c r="M95" s="152">
        <f>M29-O29</f>
        <v>837</v>
      </c>
      <c r="N95" s="101"/>
      <c r="O95" s="156">
        <f>M95/O29</f>
        <v>3.3214285714285716</v>
      </c>
      <c r="P95" s="155"/>
      <c r="Q95" s="142"/>
    </row>
    <row r="96" spans="1:17" ht="11.25">
      <c r="A96" s="101"/>
      <c r="B96" s="101"/>
      <c r="C96" s="101"/>
      <c r="D96" s="102"/>
      <c r="E96" s="153">
        <f>E41-G41</f>
        <v>-4157023.919999998</v>
      </c>
      <c r="G96" s="162">
        <f>E96/G41</f>
        <v>-0.20304928359381444</v>
      </c>
      <c r="H96" s="44"/>
      <c r="I96" s="101"/>
      <c r="J96" s="101" t="str">
        <f>J32</f>
        <v> 3.</v>
      </c>
      <c r="K96" s="101" t="str">
        <f>K32</f>
        <v>Verbindlichkeiten aus Lieferungen und Leistungen</v>
      </c>
      <c r="L96" s="101"/>
      <c r="M96" s="152">
        <f>M32-O32</f>
        <v>93462.65000000002</v>
      </c>
      <c r="N96" s="101"/>
      <c r="O96" s="156">
        <f>M96/O32</f>
        <v>0.11356835142714106</v>
      </c>
      <c r="P96" s="166"/>
      <c r="Q96" s="142"/>
    </row>
    <row r="97" spans="1:17" ht="11.25">
      <c r="A97" s="101"/>
      <c r="B97" s="101"/>
      <c r="C97" s="101"/>
      <c r="D97" s="102"/>
      <c r="E97" s="44"/>
      <c r="G97" s="165"/>
      <c r="H97" s="155"/>
      <c r="I97" s="101"/>
      <c r="J97" s="101" t="str">
        <f>J35</f>
        <v> 5.</v>
      </c>
      <c r="K97" s="101" t="str">
        <f>K35</f>
        <v>Verbindlichkeiten gegenüber dem Krankenhausträger</v>
      </c>
      <c r="L97" s="101"/>
      <c r="M97" s="152">
        <f>M35-O35</f>
        <v>-843561.46</v>
      </c>
      <c r="N97" s="101"/>
      <c r="O97" s="156">
        <f>M97/O35</f>
        <v>-0.1320296139488692</v>
      </c>
      <c r="Q97" s="142"/>
    </row>
    <row r="98" spans="1:17" ht="11.25">
      <c r="A98" s="101" t="str">
        <f>A43</f>
        <v>IV.</v>
      </c>
      <c r="B98" s="101" t="str">
        <f>B43</f>
        <v>Kassenbestand, Guthaben bei Kreditinstituten</v>
      </c>
      <c r="C98" s="101"/>
      <c r="D98" s="102"/>
      <c r="E98" s="153">
        <f>E43-G43</f>
        <v>197115.52000000002</v>
      </c>
      <c r="G98" s="154">
        <f>E98/G43</f>
        <v>1.2628698472592372</v>
      </c>
      <c r="H98" s="44"/>
      <c r="I98" s="101"/>
      <c r="J98" s="101" t="str">
        <f>J38</f>
        <v> 6.</v>
      </c>
      <c r="K98" s="101" t="str">
        <f>K38</f>
        <v>Verbindlichkeiten nach dem Krankenhausfinanzierungsgesetz</v>
      </c>
      <c r="L98" s="101"/>
      <c r="M98" s="152">
        <f>M38-O38</f>
        <v>-2558764.3299999996</v>
      </c>
      <c r="N98" s="101"/>
      <c r="O98" s="156">
        <f>M98/O38</f>
        <v>-0.5364648488856328</v>
      </c>
      <c r="Q98" s="142"/>
    </row>
    <row r="99" spans="1:17" ht="11.25">
      <c r="A99" s="101"/>
      <c r="B99" s="101"/>
      <c r="C99" s="101"/>
      <c r="D99" s="102"/>
      <c r="E99" s="44"/>
      <c r="G99" s="165"/>
      <c r="H99" s="44"/>
      <c r="I99" s="101"/>
      <c r="J99" s="101" t="str">
        <f>J43</f>
        <v> 7.</v>
      </c>
      <c r="K99" s="101" t="str">
        <f>K43</f>
        <v>Verbindlichkeiten aus sonstigen Zuwendungen</v>
      </c>
      <c r="L99" s="101"/>
      <c r="M99" s="152">
        <f>M43-O43</f>
        <v>-148151</v>
      </c>
      <c r="N99" s="101"/>
      <c r="O99" s="156">
        <f>M99/O43</f>
        <v>-0.3249776723310525</v>
      </c>
      <c r="Q99" s="142"/>
    </row>
    <row r="100" spans="1:17" ht="11.25">
      <c r="A100" s="101"/>
      <c r="B100" s="101"/>
      <c r="C100" s="101"/>
      <c r="D100" s="102"/>
      <c r="E100" s="163">
        <f>E45-G45</f>
        <v>-3960487.519999996</v>
      </c>
      <c r="G100" s="161">
        <f>E100/G45</f>
        <v>-0.19024411271982417</v>
      </c>
      <c r="H100" s="44"/>
      <c r="J100" s="101" t="str">
        <f>J46</f>
        <v>10.</v>
      </c>
      <c r="K100" s="101" t="str">
        <f>K46</f>
        <v>sonstige Verbindlichkeiten</v>
      </c>
      <c r="L100" s="101"/>
      <c r="M100" s="152">
        <f>M46-O46</f>
        <v>-7726.880000000005</v>
      </c>
      <c r="N100" s="101"/>
      <c r="O100" s="156">
        <f>M100/O46</f>
        <v>-0.027032455368380226</v>
      </c>
      <c r="Q100" s="142"/>
    </row>
    <row r="101" spans="2:17" ht="11.25">
      <c r="B101" s="101"/>
      <c r="C101" s="101"/>
      <c r="D101" s="102"/>
      <c r="E101" s="44"/>
      <c r="G101" s="165"/>
      <c r="H101" s="155"/>
      <c r="J101" s="101"/>
      <c r="K101" s="101"/>
      <c r="L101" s="167"/>
      <c r="M101" s="160">
        <f>M49-O49</f>
        <v>-3463904.0200000014</v>
      </c>
      <c r="N101" s="101"/>
      <c r="O101" s="161">
        <f>M101/O49</f>
        <v>-0.27223828045997867</v>
      </c>
      <c r="Q101" s="142"/>
    </row>
    <row r="102" spans="1:17" ht="11.25">
      <c r="A102" s="101" t="str">
        <f>A47</f>
        <v>E.</v>
      </c>
      <c r="B102" s="101" t="str">
        <f>B47</f>
        <v>Rechnungsabgrenzungsposten</v>
      </c>
      <c r="C102" s="101"/>
      <c r="D102" s="102"/>
      <c r="E102" s="44"/>
      <c r="G102" s="156"/>
      <c r="H102" s="155"/>
      <c r="J102" s="101"/>
      <c r="K102" s="101"/>
      <c r="L102" s="101"/>
      <c r="M102" s="152"/>
      <c r="N102" s="101"/>
      <c r="O102" s="156"/>
      <c r="Q102" s="142"/>
    </row>
    <row r="103" spans="1:17" ht="12" thickBot="1">
      <c r="A103" s="101"/>
      <c r="B103" s="101" t="str">
        <f>B48</f>
        <v> 2.</v>
      </c>
      <c r="C103" s="101" t="str">
        <f>C48</f>
        <v>andere Abgrenzungsposten</v>
      </c>
      <c r="D103" s="102"/>
      <c r="E103" s="168">
        <f>E48-G48</f>
        <v>-42948.13</v>
      </c>
      <c r="G103" s="169">
        <f>E103/G48</f>
        <v>-0.6302741716633418</v>
      </c>
      <c r="H103" s="166"/>
      <c r="I103" s="25" t="e">
        <f>#REF!</f>
        <v>#REF!</v>
      </c>
      <c r="J103" s="101" t="e">
        <f>#REF!</f>
        <v>#REF!</v>
      </c>
      <c r="K103" s="101"/>
      <c r="L103" s="101"/>
      <c r="M103" s="170" t="e">
        <f>#REF!-#REF!</f>
        <v>#REF!</v>
      </c>
      <c r="N103" s="101"/>
      <c r="O103" s="169" t="e">
        <f>M103/#REF!</f>
        <v>#REF!</v>
      </c>
      <c r="Q103" s="142"/>
    </row>
    <row r="104" spans="1:17" ht="11.25">
      <c r="A104" s="101"/>
      <c r="B104" s="101"/>
      <c r="C104" s="101"/>
      <c r="D104" s="102"/>
      <c r="E104" s="44"/>
      <c r="G104" s="155"/>
      <c r="J104" s="101"/>
      <c r="K104" s="101"/>
      <c r="L104" s="101"/>
      <c r="M104" s="152"/>
      <c r="N104" s="101"/>
      <c r="O104" s="156"/>
      <c r="Q104" s="142"/>
    </row>
    <row r="105" spans="1:17" ht="12" thickBot="1">
      <c r="A105" s="101"/>
      <c r="B105" s="101" t="s">
        <v>106</v>
      </c>
      <c r="C105" s="101"/>
      <c r="D105" s="102"/>
      <c r="E105" s="171">
        <f>E51-G51</f>
        <v>431288.74000000954</v>
      </c>
      <c r="G105" s="172">
        <f>E105/G51</f>
        <v>0.00834458019307771</v>
      </c>
      <c r="J105" s="101" t="s">
        <v>106</v>
      </c>
      <c r="K105" s="101"/>
      <c r="L105" s="101"/>
      <c r="M105" s="171">
        <f>M51-O51</f>
        <v>431288.73999999464</v>
      </c>
      <c r="N105" s="101"/>
      <c r="O105" s="172">
        <f>M105/O51</f>
        <v>0.008344580193077421</v>
      </c>
      <c r="Q105" s="142"/>
    </row>
    <row r="106" spans="1:17" ht="12" thickTop="1">
      <c r="A106" s="101"/>
      <c r="B106" s="101"/>
      <c r="C106" s="101"/>
      <c r="D106" s="102"/>
      <c r="E106" s="44"/>
      <c r="G106" s="155"/>
      <c r="J106" s="101"/>
      <c r="K106" s="101"/>
      <c r="L106" s="101"/>
      <c r="M106" s="101"/>
      <c r="N106" s="101"/>
      <c r="O106" s="156"/>
      <c r="Q106" s="142"/>
    </row>
    <row r="107" spans="9:17" ht="11.25">
      <c r="I107" s="47"/>
      <c r="J107" s="131"/>
      <c r="K107" s="131"/>
      <c r="L107" s="131"/>
      <c r="M107" s="131"/>
      <c r="N107" s="131"/>
      <c r="O107" s="132"/>
      <c r="Q107" s="142"/>
    </row>
    <row r="108" spans="1:17" ht="11.25">
      <c r="A108" s="101"/>
      <c r="G108" s="155"/>
      <c r="Q108" s="142"/>
    </row>
    <row r="109" spans="1:17" ht="11.25">
      <c r="A109" s="173"/>
      <c r="B109" s="173"/>
      <c r="C109" s="173"/>
      <c r="D109" s="174"/>
      <c r="E109" s="142"/>
      <c r="F109" s="142"/>
      <c r="G109" s="175"/>
      <c r="H109" s="142"/>
      <c r="I109" s="142"/>
      <c r="J109" s="173"/>
      <c r="K109" s="173"/>
      <c r="L109" s="173"/>
      <c r="M109" s="173"/>
      <c r="N109" s="173"/>
      <c r="O109" s="176"/>
      <c r="P109" s="142"/>
      <c r="Q109" s="142"/>
    </row>
    <row r="110" spans="1:17" ht="11.25">
      <c r="A110" s="131"/>
      <c r="H110" s="47"/>
      <c r="I110" s="47"/>
      <c r="J110" s="131"/>
      <c r="K110" s="131"/>
      <c r="L110" s="131"/>
      <c r="M110" s="131"/>
      <c r="N110" s="131"/>
      <c r="O110" s="132"/>
      <c r="P110" s="47"/>
      <c r="Q110" s="47"/>
    </row>
    <row r="111" spans="2:17" ht="14.25">
      <c r="B111" s="13"/>
      <c r="C111" s="13"/>
      <c r="D111" s="13"/>
      <c r="E111" s="13"/>
      <c r="F111" s="13"/>
      <c r="G111" s="13"/>
      <c r="I111" s="51"/>
      <c r="J111" s="51"/>
      <c r="K111" s="51"/>
      <c r="L111" s="51"/>
      <c r="M111" s="51"/>
      <c r="N111" s="51"/>
      <c r="O111" s="51"/>
      <c r="P111" s="51"/>
      <c r="Q111" s="47"/>
    </row>
    <row r="112" spans="2:17" ht="14.25">
      <c r="B112" s="13"/>
      <c r="C112" s="13"/>
      <c r="D112" s="13"/>
      <c r="E112" s="13"/>
      <c r="F112" s="13"/>
      <c r="G112" s="13"/>
      <c r="I112" s="47"/>
      <c r="J112" s="131"/>
      <c r="K112" s="131"/>
      <c r="L112" s="131"/>
      <c r="M112" s="131"/>
      <c r="N112" s="131"/>
      <c r="O112" s="132"/>
      <c r="P112" s="47"/>
      <c r="Q112" s="47"/>
    </row>
    <row r="113" spans="2:17" ht="14.25">
      <c r="B113" s="13"/>
      <c r="C113" s="13"/>
      <c r="D113" s="13"/>
      <c r="E113" s="13"/>
      <c r="F113" s="13"/>
      <c r="G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4.25">
      <c r="A114" s="13"/>
      <c r="B114" s="13"/>
      <c r="C114" s="13"/>
      <c r="D114" s="13"/>
      <c r="E114" s="13"/>
      <c r="F114" s="13"/>
      <c r="G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4.25">
      <c r="A115" s="13"/>
      <c r="B115" s="13"/>
      <c r="C115" s="13"/>
      <c r="D115" s="13"/>
      <c r="E115" s="13"/>
      <c r="F115" s="13"/>
      <c r="G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4.25">
      <c r="A116" s="13"/>
      <c r="B116" s="13"/>
      <c r="C116" s="13"/>
      <c r="D116" s="13"/>
      <c r="E116" s="13"/>
      <c r="F116" s="13"/>
      <c r="G116" s="13"/>
      <c r="H116" s="47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4.25">
      <c r="A117" s="13"/>
      <c r="B117" s="13"/>
      <c r="C117" s="13"/>
      <c r="D117" s="13"/>
      <c r="E117" s="13"/>
      <c r="F117" s="13"/>
      <c r="G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4.25">
      <c r="A118" s="13"/>
      <c r="B118" s="13"/>
      <c r="C118" s="13"/>
      <c r="D118" s="13"/>
      <c r="E118" s="13"/>
      <c r="F118" s="13"/>
      <c r="G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4.25">
      <c r="A119" s="13"/>
      <c r="B119" s="13"/>
      <c r="C119" s="13"/>
      <c r="D119" s="13"/>
      <c r="E119" s="13"/>
      <c r="F119" s="13"/>
      <c r="G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ht="14.25">
      <c r="A120" s="13"/>
    </row>
    <row r="121" ht="14.25">
      <c r="A121" s="13"/>
    </row>
    <row r="122" spans="1:8" ht="14.25">
      <c r="A122" s="13"/>
      <c r="H122" s="47"/>
    </row>
    <row r="123" spans="1:17" s="13" customFormat="1" ht="14.25">
      <c r="A123" s="25"/>
      <c r="B123" s="25"/>
      <c r="C123" s="25"/>
      <c r="D123" s="25"/>
      <c r="E123" s="25"/>
      <c r="F123" s="25"/>
      <c r="G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s="13" customFormat="1" ht="14.25">
      <c r="A124" s="25"/>
      <c r="B124" s="25"/>
      <c r="C124" s="25"/>
      <c r="D124" s="25"/>
      <c r="E124" s="25"/>
      <c r="F124" s="25"/>
      <c r="G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s="13" customFormat="1" ht="14.25">
      <c r="A125" s="25"/>
      <c r="B125" s="25"/>
      <c r="C125" s="25"/>
      <c r="D125" s="25"/>
      <c r="E125" s="25"/>
      <c r="F125" s="25"/>
      <c r="G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s="13" customFormat="1" ht="14.25">
      <c r="A126" s="25"/>
      <c r="B126" s="25"/>
      <c r="C126" s="25"/>
      <c r="D126" s="25"/>
      <c r="E126" s="25"/>
      <c r="F126" s="25"/>
      <c r="G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s="13" customFormat="1" ht="14.25">
      <c r="A127" s="25"/>
      <c r="B127" s="25"/>
      <c r="C127" s="25"/>
      <c r="D127" s="25"/>
      <c r="E127" s="25"/>
      <c r="F127" s="25"/>
      <c r="G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s="13" customFormat="1" ht="14.25">
      <c r="A128" s="25"/>
      <c r="B128" s="25"/>
      <c r="C128" s="25"/>
      <c r="D128" s="25"/>
      <c r="E128" s="25"/>
      <c r="F128" s="25"/>
      <c r="G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s="13" customFormat="1" ht="14.25">
      <c r="A129" s="25"/>
      <c r="B129" s="25"/>
      <c r="C129" s="25"/>
      <c r="D129" s="25"/>
      <c r="E129" s="25"/>
      <c r="F129" s="25"/>
      <c r="G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s="13" customFormat="1" ht="14.25">
      <c r="A130" s="25"/>
      <c r="B130" s="25"/>
      <c r="C130" s="25"/>
      <c r="D130" s="25"/>
      <c r="E130" s="25"/>
      <c r="F130" s="25"/>
      <c r="G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s="13" customFormat="1" ht="14.25">
      <c r="A131" s="25"/>
      <c r="B131" s="25"/>
      <c r="C131" s="25"/>
      <c r="D131" s="25"/>
      <c r="E131" s="25"/>
      <c r="F131" s="25"/>
      <c r="G131" s="25"/>
      <c r="I131" s="25"/>
      <c r="J131" s="25"/>
      <c r="K131" s="25"/>
      <c r="L131" s="25"/>
      <c r="M131" s="25"/>
      <c r="N131" s="25"/>
      <c r="O131" s="25"/>
      <c r="P131" s="25"/>
      <c r="Q131" s="25"/>
    </row>
  </sheetData>
  <sheetProtection password="DECD" sheet="1" objects="1" scenarios="1"/>
  <printOptions/>
  <pageMargins left="0.5905511811023623" right="0.5905511811023623" top="0.3937007874015748" bottom="0.1968503937007874" header="0.15748031496062992" footer="0.15748031496062992"/>
  <pageSetup fitToHeight="1" fitToWidth="1"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showGridLines="0" workbookViewId="0" topLeftCell="A49">
      <selection activeCell="B5" sqref="B5"/>
    </sheetView>
  </sheetViews>
  <sheetFormatPr defaultColWidth="11.00390625" defaultRowHeight="14.25"/>
  <cols>
    <col min="1" max="1" width="3.125" style="25" customWidth="1"/>
    <col min="2" max="2" width="55.75390625" style="25" customWidth="1"/>
    <col min="3" max="3" width="11.00390625" style="25" customWidth="1"/>
    <col min="4" max="4" width="2.50390625" style="25" customWidth="1"/>
    <col min="5" max="5" width="11.00390625" style="25" customWidth="1"/>
    <col min="6" max="6" width="5.375" style="25" customWidth="1"/>
    <col min="7" max="7" width="2.375" style="120" customWidth="1"/>
    <col min="8" max="8" width="11.50390625" style="25" customWidth="1"/>
    <col min="9" max="9" width="10.625" style="25" customWidth="1"/>
    <col min="10" max="11" width="11.625" style="23" customWidth="1"/>
    <col min="12" max="16384" width="7.00390625" style="25" customWidth="1"/>
  </cols>
  <sheetData>
    <row r="1" spans="1:11" s="51" customFormat="1" ht="14.25" customHeight="1">
      <c r="A1" s="1" t="str">
        <f>'[6]Anlage 1 Bilanz'!A1</f>
        <v>Rheinische Kliniken Köln</v>
      </c>
      <c r="B1" s="48"/>
      <c r="C1" s="48"/>
      <c r="D1" s="7"/>
      <c r="E1" s="7" t="s">
        <v>6</v>
      </c>
      <c r="F1" s="49"/>
      <c r="G1" s="50"/>
      <c r="J1" s="46"/>
      <c r="K1" s="46"/>
    </row>
    <row r="2" spans="1:11" s="13" customFormat="1" ht="18.75" customHeight="1">
      <c r="A2" s="52" t="str">
        <f>'[6]Anlage 1 Bilanz'!A2</f>
        <v>Jahresabschluss 2003</v>
      </c>
      <c r="B2" s="53"/>
      <c r="C2" s="54" t="s">
        <v>6</v>
      </c>
      <c r="D2" s="55"/>
      <c r="E2" s="55"/>
      <c r="F2" s="55"/>
      <c r="G2" s="56"/>
      <c r="J2" s="23"/>
      <c r="K2" s="23"/>
    </row>
    <row r="3" spans="1:11" s="13" customFormat="1" ht="18.75" customHeight="1">
      <c r="A3" s="1"/>
      <c r="B3" s="57"/>
      <c r="C3" s="55"/>
      <c r="D3" s="55"/>
      <c r="E3" s="55"/>
      <c r="F3" s="55"/>
      <c r="G3" s="56"/>
      <c r="J3" s="23"/>
      <c r="K3" s="23"/>
    </row>
    <row r="4" spans="1:11" s="13" customFormat="1" ht="18.75" customHeight="1">
      <c r="A4" s="58" t="s">
        <v>7</v>
      </c>
      <c r="B4" s="57"/>
      <c r="C4" s="55"/>
      <c r="D4" s="55"/>
      <c r="E4" s="55"/>
      <c r="F4" s="55"/>
      <c r="G4" s="56"/>
      <c r="J4" s="23"/>
      <c r="K4" s="23"/>
    </row>
    <row r="5" spans="1:11" s="13" customFormat="1" ht="18.75" customHeight="1">
      <c r="A5" s="1"/>
      <c r="B5" s="57"/>
      <c r="C5" s="55"/>
      <c r="D5" s="55"/>
      <c r="E5" s="55"/>
      <c r="F5" s="55"/>
      <c r="G5" s="56"/>
      <c r="J5" s="23"/>
      <c r="K5" s="23"/>
    </row>
    <row r="6" spans="1:9" ht="12" customHeight="1">
      <c r="A6" s="17"/>
      <c r="B6" s="59"/>
      <c r="C6" s="18">
        <f>'[6]Anlage 1 Bilanz'!E7</f>
        <v>2003</v>
      </c>
      <c r="D6" s="18"/>
      <c r="E6" s="18">
        <f>'[6]Anlage 1 Bilanz'!G7</f>
        <v>2002</v>
      </c>
      <c r="F6" s="18"/>
      <c r="G6" s="60"/>
      <c r="H6" s="18" t="s">
        <v>8</v>
      </c>
      <c r="I6" s="18" t="str">
        <f>H6</f>
        <v>( + / - )</v>
      </c>
    </row>
    <row r="7" spans="1:11" ht="12.75" customHeight="1">
      <c r="A7" s="61"/>
      <c r="B7" s="61"/>
      <c r="C7" s="62" t="s">
        <v>5</v>
      </c>
      <c r="D7" s="63"/>
      <c r="E7" s="62" t="s">
        <v>5</v>
      </c>
      <c r="F7" s="62"/>
      <c r="G7" s="64"/>
      <c r="H7" s="65"/>
      <c r="I7" s="65"/>
      <c r="J7" s="66">
        <f>C6</f>
        <v>2003</v>
      </c>
      <c r="K7" s="66">
        <f>E6</f>
        <v>2002</v>
      </c>
    </row>
    <row r="8" spans="1:11" s="23" customFormat="1" ht="11.25" customHeight="1">
      <c r="A8" s="26" t="s">
        <v>9</v>
      </c>
      <c r="B8" s="26" t="s">
        <v>10</v>
      </c>
      <c r="C8" s="67">
        <v>34269720.91</v>
      </c>
      <c r="D8" s="24"/>
      <c r="E8" s="67">
        <v>33306806.69</v>
      </c>
      <c r="F8" s="24"/>
      <c r="G8" s="68"/>
      <c r="H8" s="24">
        <f aca="true" t="shared" si="0" ref="H8:H15">SUM(C8-E8)</f>
        <v>962914.2199999951</v>
      </c>
      <c r="I8" s="69">
        <f aca="true" t="shared" si="1" ref="I8:I15">SUM(H8/E8)</f>
        <v>0.028910433502744033</v>
      </c>
      <c r="J8" s="70"/>
      <c r="K8" s="33"/>
    </row>
    <row r="9" spans="1:10" s="23" customFormat="1" ht="11.25" customHeight="1">
      <c r="A9" s="26" t="s">
        <v>11</v>
      </c>
      <c r="B9" s="26" t="s">
        <v>12</v>
      </c>
      <c r="C9" s="67">
        <v>27915.72</v>
      </c>
      <c r="D9" s="24"/>
      <c r="E9" s="67">
        <v>53147.19</v>
      </c>
      <c r="F9" s="24"/>
      <c r="G9" s="68"/>
      <c r="H9" s="24">
        <f t="shared" si="0"/>
        <v>-25231.47</v>
      </c>
      <c r="I9" s="69">
        <f t="shared" si="1"/>
        <v>-0.47474701861001495</v>
      </c>
      <c r="J9" s="71"/>
    </row>
    <row r="10" spans="1:11" s="23" customFormat="1" ht="11.25" customHeight="1">
      <c r="A10" s="26" t="s">
        <v>13</v>
      </c>
      <c r="B10" s="26" t="s">
        <v>14</v>
      </c>
      <c r="C10" s="67">
        <v>1239797.01</v>
      </c>
      <c r="D10" s="24"/>
      <c r="E10" s="67">
        <v>974417.2</v>
      </c>
      <c r="F10" s="24"/>
      <c r="G10" s="68"/>
      <c r="H10" s="24">
        <f t="shared" si="0"/>
        <v>265379.81000000006</v>
      </c>
      <c r="I10" s="69">
        <f t="shared" si="1"/>
        <v>0.27234721431436154</v>
      </c>
      <c r="J10" s="72" t="s">
        <v>15</v>
      </c>
      <c r="K10" s="73"/>
    </row>
    <row r="11" spans="1:11" s="23" customFormat="1" ht="11.25" customHeight="1">
      <c r="A11" s="26" t="s">
        <v>16</v>
      </c>
      <c r="B11" s="26" t="s">
        <v>17</v>
      </c>
      <c r="C11" s="67">
        <v>47760.4</v>
      </c>
      <c r="D11" s="24"/>
      <c r="E11" s="67">
        <v>56224.65</v>
      </c>
      <c r="F11" s="24"/>
      <c r="G11" s="68"/>
      <c r="H11" s="24">
        <f t="shared" si="0"/>
        <v>-8464.25</v>
      </c>
      <c r="I11" s="69">
        <f t="shared" si="1"/>
        <v>-0.15054340044802414</v>
      </c>
      <c r="J11" s="70">
        <f>SUM(C8:C11)</f>
        <v>35585194.03999999</v>
      </c>
      <c r="K11" s="24">
        <f>SUM(E8:E11)</f>
        <v>34390595.730000004</v>
      </c>
    </row>
    <row r="12" spans="1:9" s="23" customFormat="1" ht="11.25" customHeight="1" hidden="1">
      <c r="A12" s="26" t="s">
        <v>18</v>
      </c>
      <c r="B12" s="26" t="s">
        <v>19</v>
      </c>
      <c r="C12" s="67">
        <v>0</v>
      </c>
      <c r="D12" s="24"/>
      <c r="E12" s="67">
        <v>0</v>
      </c>
      <c r="F12" s="24"/>
      <c r="G12" s="68"/>
      <c r="H12" s="24">
        <f t="shared" si="0"/>
        <v>0</v>
      </c>
      <c r="I12" s="69" t="e">
        <f t="shared" si="1"/>
        <v>#DIV/0!</v>
      </c>
    </row>
    <row r="13" spans="1:9" s="23" customFormat="1" ht="11.25" customHeight="1" hidden="1">
      <c r="A13" s="26" t="s">
        <v>20</v>
      </c>
      <c r="B13" s="26" t="s">
        <v>21</v>
      </c>
      <c r="C13" s="67">
        <v>0</v>
      </c>
      <c r="D13" s="24"/>
      <c r="E13" s="67">
        <v>0</v>
      </c>
      <c r="F13" s="24"/>
      <c r="G13" s="68"/>
      <c r="H13" s="24">
        <f t="shared" si="0"/>
        <v>0</v>
      </c>
      <c r="I13" s="69" t="e">
        <f t="shared" si="1"/>
        <v>#DIV/0!</v>
      </c>
    </row>
    <row r="14" spans="1:9" s="23" customFormat="1" ht="11.25" customHeight="1">
      <c r="A14" s="26" t="s">
        <v>22</v>
      </c>
      <c r="B14" s="26" t="s">
        <v>23</v>
      </c>
      <c r="C14" s="67">
        <v>303637.54</v>
      </c>
      <c r="D14" s="24"/>
      <c r="E14" s="67">
        <v>894152.86</v>
      </c>
      <c r="F14" s="24"/>
      <c r="G14" s="68"/>
      <c r="H14" s="24">
        <f t="shared" si="0"/>
        <v>-590515.3200000001</v>
      </c>
      <c r="I14" s="69">
        <f t="shared" si="1"/>
        <v>-0.6604187565871008</v>
      </c>
    </row>
    <row r="15" spans="1:11" s="23" customFormat="1" ht="11.25" customHeight="1">
      <c r="A15" s="26" t="s">
        <v>24</v>
      </c>
      <c r="B15" s="26" t="s">
        <v>25</v>
      </c>
      <c r="C15" s="74">
        <v>543603.55</v>
      </c>
      <c r="D15" s="24"/>
      <c r="E15" s="74">
        <v>1092601.54</v>
      </c>
      <c r="F15" s="29"/>
      <c r="G15" s="68"/>
      <c r="H15" s="75">
        <f t="shared" si="0"/>
        <v>-548997.99</v>
      </c>
      <c r="I15" s="69">
        <f t="shared" si="1"/>
        <v>-0.5024686218179777</v>
      </c>
      <c r="J15" s="24"/>
      <c r="K15" s="33"/>
    </row>
    <row r="16" spans="1:11" s="23" customFormat="1" ht="11.25" customHeight="1">
      <c r="A16" s="26"/>
      <c r="B16" s="76" t="s">
        <v>26</v>
      </c>
      <c r="C16" s="29"/>
      <c r="D16" s="24"/>
      <c r="E16" s="29"/>
      <c r="F16" s="29"/>
      <c r="G16" s="68"/>
      <c r="H16" s="29"/>
      <c r="I16" s="69"/>
      <c r="J16" s="24"/>
      <c r="K16" s="33"/>
    </row>
    <row r="17" spans="1:11" s="23" customFormat="1" ht="11.25" customHeight="1">
      <c r="A17" s="26"/>
      <c r="B17" s="77" t="s">
        <v>168</v>
      </c>
      <c r="C17" s="29"/>
      <c r="D17" s="24"/>
      <c r="E17" s="29"/>
      <c r="F17" s="29"/>
      <c r="G17" s="68"/>
      <c r="H17" s="29"/>
      <c r="I17" s="69"/>
      <c r="J17" s="24"/>
      <c r="K17" s="33"/>
    </row>
    <row r="18" spans="1:11" s="23" customFormat="1" ht="0.75" customHeight="1">
      <c r="A18" s="26"/>
      <c r="B18" s="26"/>
      <c r="C18" s="75"/>
      <c r="D18" s="24"/>
      <c r="E18" s="75"/>
      <c r="F18" s="29"/>
      <c r="G18" s="68"/>
      <c r="H18" s="29"/>
      <c r="I18" s="69"/>
      <c r="J18" s="24"/>
      <c r="K18" s="33"/>
    </row>
    <row r="19" spans="2:11" s="23" customFormat="1" ht="11.25" customHeight="1">
      <c r="B19" s="26"/>
      <c r="C19" s="27">
        <f>SUM(C8:C17)</f>
        <v>36432435.12999999</v>
      </c>
      <c r="D19" s="29"/>
      <c r="E19" s="27">
        <f>SUM(E8:E17)</f>
        <v>36377350.13</v>
      </c>
      <c r="F19" s="29"/>
      <c r="G19" s="68"/>
      <c r="H19" s="27">
        <f>C19-E19</f>
        <v>55084.9999999851</v>
      </c>
      <c r="I19" s="69">
        <f>SUM(H19/E19)</f>
        <v>0.001514266426859858</v>
      </c>
      <c r="K19" s="33"/>
    </row>
    <row r="20" spans="3:9" s="23" customFormat="1" ht="11.25" customHeight="1">
      <c r="C20" s="24"/>
      <c r="D20" s="29"/>
      <c r="E20" s="24"/>
      <c r="F20" s="24"/>
      <c r="G20" s="68"/>
      <c r="H20" s="24"/>
      <c r="I20" s="78"/>
    </row>
    <row r="21" spans="1:9" s="23" customFormat="1" ht="11.25" customHeight="1">
      <c r="A21" s="26" t="s">
        <v>28</v>
      </c>
      <c r="B21" s="26" t="s">
        <v>29</v>
      </c>
      <c r="C21" s="24"/>
      <c r="D21" s="29"/>
      <c r="E21" s="24"/>
      <c r="F21" s="24"/>
      <c r="G21" s="68"/>
      <c r="H21" s="24"/>
      <c r="I21" s="78"/>
    </row>
    <row r="22" spans="2:10" s="23" customFormat="1" ht="11.25" customHeight="1">
      <c r="B22" s="26" t="s">
        <v>30</v>
      </c>
      <c r="C22" s="67">
        <v>22027210.18</v>
      </c>
      <c r="D22" s="29"/>
      <c r="E22" s="67">
        <v>22785359.34</v>
      </c>
      <c r="F22" s="24"/>
      <c r="G22" s="68"/>
      <c r="H22" s="24">
        <f>SUM(C22-E22)</f>
        <v>-758149.1600000001</v>
      </c>
      <c r="I22" s="69">
        <f>SUM(H22/E22)</f>
        <v>-0.03327352220726488</v>
      </c>
      <c r="J22" s="71"/>
    </row>
    <row r="23" spans="2:11" s="23" customFormat="1" ht="11.25" customHeight="1">
      <c r="B23" s="26" t="s">
        <v>31</v>
      </c>
      <c r="C23" s="24"/>
      <c r="D23" s="29"/>
      <c r="E23" s="24"/>
      <c r="F23" s="24"/>
      <c r="G23" s="68"/>
      <c r="H23" s="24"/>
      <c r="I23" s="78"/>
      <c r="J23" s="72" t="s">
        <v>32</v>
      </c>
      <c r="K23" s="73"/>
    </row>
    <row r="24" spans="2:11" s="23" customFormat="1" ht="11.25" customHeight="1">
      <c r="B24" s="26" t="s">
        <v>33</v>
      </c>
      <c r="C24" s="67">
        <v>6051029.19</v>
      </c>
      <c r="D24" s="29"/>
      <c r="E24" s="67">
        <v>5843160.27</v>
      </c>
      <c r="F24" s="24"/>
      <c r="G24" s="68"/>
      <c r="H24" s="24">
        <f>SUM(C24-E24)</f>
        <v>207868.92000000086</v>
      </c>
      <c r="I24" s="69">
        <f>SUM(H24/E24)</f>
        <v>0.03557474215917765</v>
      </c>
      <c r="J24" s="70">
        <f>C22+C24</f>
        <v>28078239.37</v>
      </c>
      <c r="K24" s="24">
        <f>E22+E24</f>
        <v>28628519.61</v>
      </c>
    </row>
    <row r="25" spans="2:11" s="23" customFormat="1" ht="11.25" customHeight="1">
      <c r="B25" s="77" t="s">
        <v>169</v>
      </c>
      <c r="C25" s="24"/>
      <c r="D25" s="29"/>
      <c r="E25" s="24"/>
      <c r="F25" s="24"/>
      <c r="G25" s="68"/>
      <c r="H25" s="24"/>
      <c r="I25" s="69"/>
      <c r="J25" s="29"/>
      <c r="K25" s="24"/>
    </row>
    <row r="26" spans="1:9" s="23" customFormat="1" ht="11.25" customHeight="1">
      <c r="A26" s="26" t="s">
        <v>35</v>
      </c>
      <c r="B26" s="26" t="s">
        <v>36</v>
      </c>
      <c r="C26" s="24"/>
      <c r="D26" s="29"/>
      <c r="E26" s="24"/>
      <c r="F26" s="24"/>
      <c r="G26" s="68"/>
      <c r="H26" s="24"/>
      <c r="I26" s="78"/>
    </row>
    <row r="27" spans="2:11" s="23" customFormat="1" ht="11.25" customHeight="1">
      <c r="B27" s="26" t="s">
        <v>37</v>
      </c>
      <c r="C27" s="67">
        <v>2436888.04</v>
      </c>
      <c r="D27" s="29"/>
      <c r="E27" s="67">
        <v>2461575.05</v>
      </c>
      <c r="F27" s="24"/>
      <c r="G27" s="68"/>
      <c r="H27" s="24">
        <f>SUM(C27-E27)</f>
        <v>-24687.009999999776</v>
      </c>
      <c r="I27" s="69">
        <f>SUM(H27/E27)</f>
        <v>-0.010028948741579006</v>
      </c>
      <c r="J27" s="72" t="s">
        <v>38</v>
      </c>
      <c r="K27" s="73"/>
    </row>
    <row r="28" spans="2:11" s="23" customFormat="1" ht="11.25" customHeight="1">
      <c r="B28" s="26" t="s">
        <v>39</v>
      </c>
      <c r="C28" s="74">
        <v>2199113.29</v>
      </c>
      <c r="D28" s="29"/>
      <c r="E28" s="74">
        <v>2175032.37</v>
      </c>
      <c r="F28" s="29"/>
      <c r="G28" s="68"/>
      <c r="H28" s="75">
        <f>SUM(C28-E28)</f>
        <v>24080.919999999925</v>
      </c>
      <c r="I28" s="69">
        <f>SUM(H28/E28)</f>
        <v>0.01107152258152366</v>
      </c>
      <c r="J28" s="80">
        <f>C27+C28</f>
        <v>4636001.33</v>
      </c>
      <c r="K28" s="33">
        <f>E27+E28</f>
        <v>4636607.42</v>
      </c>
    </row>
    <row r="29" spans="2:11" s="23" customFormat="1" ht="0.75" customHeight="1">
      <c r="B29" s="26"/>
      <c r="C29" s="75"/>
      <c r="D29" s="29"/>
      <c r="E29" s="75"/>
      <c r="F29" s="29"/>
      <c r="G29" s="68"/>
      <c r="H29" s="29"/>
      <c r="I29" s="69"/>
      <c r="J29" s="133"/>
      <c r="K29" s="33"/>
    </row>
    <row r="30" spans="2:9" s="23" customFormat="1" ht="11.25" customHeight="1">
      <c r="B30" s="26"/>
      <c r="C30" s="27">
        <f>SUM(C22:C28)</f>
        <v>32714240.7</v>
      </c>
      <c r="D30" s="29"/>
      <c r="E30" s="27">
        <f>SUM(E22:E28)</f>
        <v>33265127.03</v>
      </c>
      <c r="F30" s="29"/>
      <c r="G30" s="68"/>
      <c r="H30" s="27">
        <f>C30-E30</f>
        <v>-550886.3300000019</v>
      </c>
      <c r="I30" s="69">
        <f>SUM(H30/E30)</f>
        <v>-0.016560475765001217</v>
      </c>
    </row>
    <row r="31" spans="3:9" s="23" customFormat="1" ht="11.25" customHeight="1">
      <c r="C31" s="24"/>
      <c r="D31" s="29"/>
      <c r="E31" s="24"/>
      <c r="F31" s="24"/>
      <c r="G31" s="68"/>
      <c r="H31" s="24"/>
      <c r="I31" s="78"/>
    </row>
    <row r="32" spans="2:9" s="23" customFormat="1" ht="11.25" customHeight="1">
      <c r="B32" s="26"/>
      <c r="C32" s="28">
        <f>SUM(C19-C30)</f>
        <v>3718194.4299999885</v>
      </c>
      <c r="D32" s="29"/>
      <c r="E32" s="28">
        <f>SUM(E19-E30)</f>
        <v>3112223.1000000015</v>
      </c>
      <c r="F32" s="29"/>
      <c r="G32" s="68"/>
      <c r="H32" s="28">
        <f>SUM(C32-E32)</f>
        <v>605971.329999987</v>
      </c>
      <c r="I32" s="69">
        <f>SUM(H32/E32)</f>
        <v>0.19470690581275704</v>
      </c>
    </row>
    <row r="33" spans="1:9" ht="11.25" customHeight="1">
      <c r="A33" s="23"/>
      <c r="B33" s="23"/>
      <c r="C33" s="24"/>
      <c r="D33" s="29"/>
      <c r="E33" s="24"/>
      <c r="F33" s="24"/>
      <c r="G33" s="68"/>
      <c r="H33" s="24"/>
      <c r="I33" s="78"/>
    </row>
    <row r="34" spans="1:9" ht="11.25" customHeight="1">
      <c r="A34" s="26" t="s">
        <v>40</v>
      </c>
      <c r="B34" s="26" t="s">
        <v>41</v>
      </c>
      <c r="C34" s="67">
        <v>3589359.77</v>
      </c>
      <c r="D34" s="29"/>
      <c r="E34" s="67">
        <v>1383081.42</v>
      </c>
      <c r="F34" s="24"/>
      <c r="G34" s="68"/>
      <c r="H34" s="24">
        <f>SUM(C34-E34)</f>
        <v>2206278.35</v>
      </c>
      <c r="I34" s="69">
        <f>SUM(H34/E34)</f>
        <v>1.5951905058488893</v>
      </c>
    </row>
    <row r="35" spans="1:9" ht="11.25" customHeight="1">
      <c r="A35" s="26"/>
      <c r="B35" s="81" t="s">
        <v>170</v>
      </c>
      <c r="C35" s="24"/>
      <c r="D35" s="29"/>
      <c r="E35" s="24"/>
      <c r="F35" s="24"/>
      <c r="G35" s="68"/>
      <c r="H35" s="24"/>
      <c r="I35" s="69"/>
    </row>
    <row r="36" spans="1:9" ht="11.25" customHeight="1">
      <c r="A36" s="26" t="s">
        <v>43</v>
      </c>
      <c r="B36" s="26" t="s">
        <v>44</v>
      </c>
      <c r="C36" s="24"/>
      <c r="D36" s="29"/>
      <c r="E36" s="24"/>
      <c r="F36" s="24"/>
      <c r="G36" s="68"/>
      <c r="H36" s="24">
        <f>SUM(C36-E36)</f>
        <v>0</v>
      </c>
      <c r="I36" s="69" t="e">
        <f>SUM(H36/E36)</f>
        <v>#DIV/0!</v>
      </c>
    </row>
    <row r="37" spans="1:9" ht="11.25" customHeight="1">
      <c r="A37" s="26"/>
      <c r="B37" s="26" t="s">
        <v>45</v>
      </c>
      <c r="C37" s="67">
        <v>1764221.59</v>
      </c>
      <c r="D37" s="29"/>
      <c r="E37" s="67">
        <v>1994645.94</v>
      </c>
      <c r="F37" s="24"/>
      <c r="G37" s="68"/>
      <c r="H37" s="24"/>
      <c r="I37" s="69"/>
    </row>
    <row r="38" spans="1:9" ht="11.25" customHeight="1">
      <c r="A38" s="26" t="s">
        <v>46</v>
      </c>
      <c r="B38" s="26" t="s">
        <v>47</v>
      </c>
      <c r="C38" s="24"/>
      <c r="D38" s="29"/>
      <c r="E38" s="24"/>
      <c r="F38" s="24"/>
      <c r="G38" s="68"/>
      <c r="H38" s="24">
        <f>SUM(C38-E38)</f>
        <v>0</v>
      </c>
      <c r="I38" s="69" t="e">
        <f>SUM(H38/E38)</f>
        <v>#DIV/0!</v>
      </c>
    </row>
    <row r="39" spans="1:9" ht="11.25" customHeight="1">
      <c r="A39" s="26"/>
      <c r="B39" s="26" t="s">
        <v>48</v>
      </c>
      <c r="C39" s="24"/>
      <c r="D39" s="29"/>
      <c r="E39" s="24"/>
      <c r="F39" s="24"/>
      <c r="G39" s="68"/>
      <c r="H39" s="24"/>
      <c r="I39" s="69"/>
    </row>
    <row r="40" spans="1:9" ht="11.25" customHeight="1">
      <c r="A40" s="26"/>
      <c r="B40" s="26" t="s">
        <v>49</v>
      </c>
      <c r="C40" s="67">
        <v>3471781.81</v>
      </c>
      <c r="D40" s="29"/>
      <c r="E40" s="67">
        <v>981014.08</v>
      </c>
      <c r="F40" s="24"/>
      <c r="G40" s="68"/>
      <c r="H40" s="24"/>
      <c r="I40" s="78"/>
    </row>
    <row r="41" spans="1:9" ht="11.25" customHeight="1">
      <c r="A41" s="26" t="s">
        <v>50</v>
      </c>
      <c r="B41" s="26" t="s">
        <v>51</v>
      </c>
      <c r="C41" s="67">
        <v>33745.46</v>
      </c>
      <c r="D41" s="29"/>
      <c r="E41" s="67">
        <v>24670.51</v>
      </c>
      <c r="F41" s="24"/>
      <c r="G41" s="68"/>
      <c r="H41" s="24">
        <f>SUM(C41-E41)</f>
        <v>9074.95</v>
      </c>
      <c r="I41" s="69">
        <f>SUM(H41/E41)</f>
        <v>0.3678460639848954</v>
      </c>
    </row>
    <row r="42" spans="1:9" ht="11.25" customHeight="1" hidden="1">
      <c r="A42" s="26" t="s">
        <v>52</v>
      </c>
      <c r="B42" s="26" t="s">
        <v>53</v>
      </c>
      <c r="C42" s="74">
        <v>0</v>
      </c>
      <c r="D42" s="29"/>
      <c r="E42" s="74">
        <v>0</v>
      </c>
      <c r="F42" s="24"/>
      <c r="G42" s="68"/>
      <c r="H42" s="24"/>
      <c r="I42" s="78"/>
    </row>
    <row r="43" spans="1:9" ht="0.75" customHeight="1">
      <c r="A43" s="26"/>
      <c r="B43" s="26"/>
      <c r="C43" s="75"/>
      <c r="D43" s="29"/>
      <c r="E43" s="75"/>
      <c r="F43" s="24"/>
      <c r="G43" s="68"/>
      <c r="H43" s="24"/>
      <c r="I43" s="78"/>
    </row>
    <row r="44" spans="1:9" ht="11.25" customHeight="1">
      <c r="A44" s="23"/>
      <c r="B44" s="26"/>
      <c r="C44" s="27">
        <f>C34+C37-C40-C41-C42</f>
        <v>1848054.0900000003</v>
      </c>
      <c r="D44" s="29"/>
      <c r="E44" s="27">
        <f>E34+E37-E40-E41-E42</f>
        <v>2372042.77</v>
      </c>
      <c r="F44" s="29"/>
      <c r="G44" s="68"/>
      <c r="H44" s="27">
        <f>C44-E44</f>
        <v>-523988.6799999997</v>
      </c>
      <c r="I44" s="69">
        <f>SUM(H44/E44)</f>
        <v>-0.22090186847684862</v>
      </c>
    </row>
    <row r="45" spans="1:9" ht="11.25" customHeight="1">
      <c r="A45" s="23"/>
      <c r="B45" s="23"/>
      <c r="C45" s="24"/>
      <c r="D45" s="29"/>
      <c r="E45" s="24"/>
      <c r="F45" s="24"/>
      <c r="G45" s="68"/>
      <c r="H45" s="24"/>
      <c r="I45" s="78"/>
    </row>
    <row r="46" spans="1:9" ht="11.25" customHeight="1">
      <c r="A46" s="26" t="s">
        <v>54</v>
      </c>
      <c r="B46" s="26" t="s">
        <v>55</v>
      </c>
      <c r="C46" s="24"/>
      <c r="D46" s="29"/>
      <c r="E46" s="24"/>
      <c r="F46" s="24"/>
      <c r="G46" s="68"/>
      <c r="H46" s="23"/>
      <c r="I46" s="23"/>
    </row>
    <row r="47" spans="1:9" ht="11.25" customHeight="1">
      <c r="A47" s="26"/>
      <c r="B47" s="26" t="s">
        <v>56</v>
      </c>
      <c r="C47" s="24"/>
      <c r="D47" s="29"/>
      <c r="E47" s="24"/>
      <c r="F47" s="24"/>
      <c r="G47" s="68"/>
      <c r="H47" s="23"/>
      <c r="I47" s="23"/>
    </row>
    <row r="48" spans="1:9" ht="11.25" customHeight="1">
      <c r="A48" s="26"/>
      <c r="B48" s="26" t="s">
        <v>57</v>
      </c>
      <c r="C48" s="67">
        <v>1881193.23</v>
      </c>
      <c r="D48" s="29"/>
      <c r="E48" s="67">
        <v>1803113.06</v>
      </c>
      <c r="F48" s="24"/>
      <c r="G48" s="68"/>
      <c r="H48" s="24">
        <f>SUM(C46-E48)</f>
        <v>-1803113.06</v>
      </c>
      <c r="I48" s="69">
        <f>SUM(H48/E48)</f>
        <v>-1</v>
      </c>
    </row>
    <row r="49" spans="1:11" s="23" customFormat="1" ht="11.25" customHeight="1">
      <c r="A49" s="26" t="s">
        <v>58</v>
      </c>
      <c r="B49" s="26" t="s">
        <v>59</v>
      </c>
      <c r="C49" s="74">
        <v>3734351.8</v>
      </c>
      <c r="D49" s="29"/>
      <c r="E49" s="74">
        <v>3738116.53</v>
      </c>
      <c r="F49" s="29"/>
      <c r="G49" s="68"/>
      <c r="H49" s="75">
        <f>SUM(C49-E49)</f>
        <v>-3764.7299999999814</v>
      </c>
      <c r="I49" s="69">
        <f>SUM(H49/E49)</f>
        <v>-0.0010071194864543138</v>
      </c>
      <c r="J49" s="24"/>
      <c r="K49" s="33"/>
    </row>
    <row r="50" spans="1:11" s="23" customFormat="1" ht="11.25" customHeight="1">
      <c r="A50" s="26"/>
      <c r="B50" s="76" t="s">
        <v>26</v>
      </c>
      <c r="C50" s="29"/>
      <c r="D50" s="29"/>
      <c r="E50" s="29"/>
      <c r="F50" s="29"/>
      <c r="G50" s="68"/>
      <c r="H50" s="29"/>
      <c r="I50" s="69"/>
      <c r="J50" s="24"/>
      <c r="K50" s="33"/>
    </row>
    <row r="51" spans="1:11" s="23" customFormat="1" ht="11.25" customHeight="1">
      <c r="A51" s="26"/>
      <c r="B51" s="77" t="s">
        <v>171</v>
      </c>
      <c r="C51" s="29"/>
      <c r="D51" s="29"/>
      <c r="E51" s="29"/>
      <c r="F51" s="29"/>
      <c r="G51" s="68"/>
      <c r="H51" s="29"/>
      <c r="I51" s="69"/>
      <c r="J51" s="24"/>
      <c r="K51" s="33"/>
    </row>
    <row r="52" spans="1:11" s="23" customFormat="1" ht="0.75" customHeight="1">
      <c r="A52" s="26"/>
      <c r="B52" s="26"/>
      <c r="C52" s="75"/>
      <c r="D52" s="29"/>
      <c r="E52" s="75"/>
      <c r="F52" s="29"/>
      <c r="G52" s="68"/>
      <c r="H52" s="29"/>
      <c r="I52" s="69"/>
      <c r="J52" s="24"/>
      <c r="K52" s="33"/>
    </row>
    <row r="53" spans="2:11" s="23" customFormat="1" ht="11.25" customHeight="1">
      <c r="B53" s="26"/>
      <c r="C53" s="27">
        <f>SUM(C48:C49)</f>
        <v>5615545.029999999</v>
      </c>
      <c r="D53" s="29"/>
      <c r="E53" s="27">
        <f>SUM(E48:E49)</f>
        <v>5541229.59</v>
      </c>
      <c r="F53" s="29"/>
      <c r="G53" s="68"/>
      <c r="H53" s="27">
        <f>C53-E53</f>
        <v>74315.43999999948</v>
      </c>
      <c r="I53" s="69">
        <f>SUM(H53/E53)</f>
        <v>0.013411362729693264</v>
      </c>
      <c r="J53" s="31"/>
      <c r="K53" s="33"/>
    </row>
    <row r="54" spans="1:9" ht="11.25" customHeight="1">
      <c r="A54" s="23"/>
      <c r="B54" s="23"/>
      <c r="C54" s="24"/>
      <c r="D54" s="29"/>
      <c r="E54" s="24"/>
      <c r="F54" s="24"/>
      <c r="G54" s="68"/>
      <c r="H54" s="24"/>
      <c r="I54" s="78"/>
    </row>
    <row r="55" spans="1:9" ht="11.25" customHeight="1">
      <c r="A55" s="23"/>
      <c r="B55" s="26"/>
      <c r="C55" s="28">
        <f>SUM(C32+C44-C53)</f>
        <v>-49296.51000001095</v>
      </c>
      <c r="D55" s="29"/>
      <c r="E55" s="28">
        <f>SUM(E32+E44-E53)</f>
        <v>-56963.71999999881</v>
      </c>
      <c r="F55" s="29"/>
      <c r="G55" s="68"/>
      <c r="H55" s="28">
        <f>SUM(C55-E55)</f>
        <v>7667.209999987856</v>
      </c>
      <c r="I55" s="69">
        <f>SUM(H55/E55)</f>
        <v>-0.1345981266670789</v>
      </c>
    </row>
    <row r="56" spans="1:9" ht="11.25" customHeight="1">
      <c r="A56" s="23"/>
      <c r="B56" s="23"/>
      <c r="C56" s="24"/>
      <c r="D56" s="29"/>
      <c r="E56" s="24"/>
      <c r="F56" s="24"/>
      <c r="G56" s="68"/>
      <c r="H56" s="24"/>
      <c r="I56" s="78"/>
    </row>
    <row r="57" spans="1:9" ht="11.25" customHeight="1">
      <c r="A57" s="26" t="s">
        <v>60</v>
      </c>
      <c r="B57" s="26" t="s">
        <v>61</v>
      </c>
      <c r="C57" s="67">
        <f>3063.95+19689.13</f>
        <v>22753.08</v>
      </c>
      <c r="D57" s="29"/>
      <c r="E57" s="67">
        <v>27616.08</v>
      </c>
      <c r="F57" s="24"/>
      <c r="G57" s="68"/>
      <c r="H57" s="24">
        <f>SUM(C57-E57)</f>
        <v>-4863</v>
      </c>
      <c r="I57" s="69">
        <f>SUM(H57/E57)</f>
        <v>-0.17609305882659668</v>
      </c>
    </row>
    <row r="58" spans="1:9" ht="11.25" customHeight="1">
      <c r="A58" s="26" t="s">
        <v>62</v>
      </c>
      <c r="B58" s="26" t="s">
        <v>63</v>
      </c>
      <c r="C58" s="74">
        <v>40171.64</v>
      </c>
      <c r="D58" s="29"/>
      <c r="E58" s="74">
        <v>39068.82</v>
      </c>
      <c r="F58" s="29"/>
      <c r="G58" s="68"/>
      <c r="H58" s="75">
        <f>SUM(C58-E58)</f>
        <v>1102.8199999999997</v>
      </c>
      <c r="I58" s="69">
        <f>SUM(H58/E58)</f>
        <v>0.028227624996096625</v>
      </c>
    </row>
    <row r="59" spans="1:9" ht="1.5" customHeight="1">
      <c r="A59" s="26"/>
      <c r="B59" s="26"/>
      <c r="C59" s="75"/>
      <c r="D59" s="29"/>
      <c r="E59" s="75"/>
      <c r="F59" s="29"/>
      <c r="G59" s="68"/>
      <c r="H59" s="29"/>
      <c r="I59" s="69"/>
    </row>
    <row r="60" spans="1:9" ht="11.25" customHeight="1">
      <c r="A60" s="23"/>
      <c r="B60" s="26"/>
      <c r="C60" s="27">
        <f>C57-C58</f>
        <v>-17418.559999999998</v>
      </c>
      <c r="D60" s="29"/>
      <c r="E60" s="27">
        <f>E57-E58</f>
        <v>-11452.739999999998</v>
      </c>
      <c r="F60" s="29"/>
      <c r="G60" s="68"/>
      <c r="H60" s="27">
        <f>C60-E60</f>
        <v>-5965.82</v>
      </c>
      <c r="I60" s="69">
        <f>SUM(H60/E60)</f>
        <v>0.520907660524905</v>
      </c>
    </row>
    <row r="61" spans="1:9" ht="11.25" customHeight="1">
      <c r="A61" s="23"/>
      <c r="B61" s="23"/>
      <c r="C61" s="24"/>
      <c r="D61" s="29"/>
      <c r="E61" s="24"/>
      <c r="F61" s="24"/>
      <c r="G61" s="68"/>
      <c r="H61" s="24"/>
      <c r="I61" s="78"/>
    </row>
    <row r="62" spans="1:9" ht="11.25" customHeight="1">
      <c r="A62" s="26" t="s">
        <v>64</v>
      </c>
      <c r="B62" s="26" t="s">
        <v>65</v>
      </c>
      <c r="C62" s="24">
        <f>SUM(C55+C60)</f>
        <v>-66715.07000001095</v>
      </c>
      <c r="D62" s="29"/>
      <c r="E62" s="24">
        <f>SUM(E55+E60)</f>
        <v>-68416.4599999988</v>
      </c>
      <c r="F62" s="24"/>
      <c r="G62" s="68"/>
      <c r="H62" s="24">
        <f>SUM(C62-E62)</f>
        <v>1701.3899999878486</v>
      </c>
      <c r="I62" s="69">
        <f>SUM(H62/E62)</f>
        <v>-0.024868138456562622</v>
      </c>
    </row>
    <row r="63" spans="1:9" ht="11.25" customHeight="1">
      <c r="A63" s="26"/>
      <c r="B63" s="26"/>
      <c r="C63" s="24"/>
      <c r="D63" s="29"/>
      <c r="E63" s="24"/>
      <c r="F63" s="24"/>
      <c r="G63" s="68"/>
      <c r="H63" s="24"/>
      <c r="I63" s="69"/>
    </row>
    <row r="64" spans="1:9" ht="11.25" customHeight="1" hidden="1">
      <c r="A64" s="26" t="s">
        <v>66</v>
      </c>
      <c r="B64" s="26" t="s">
        <v>67</v>
      </c>
      <c r="C64" s="67">
        <v>0</v>
      </c>
      <c r="D64" s="29"/>
      <c r="E64" s="67">
        <v>0</v>
      </c>
      <c r="F64" s="24"/>
      <c r="G64" s="68"/>
      <c r="H64" s="24">
        <f>SUM(C64-E64)</f>
        <v>0</v>
      </c>
      <c r="I64" s="69" t="e">
        <f>SUM(H64/E64)</f>
        <v>#DIV/0!</v>
      </c>
    </row>
    <row r="65" spans="1:9" ht="11.25" customHeight="1" hidden="1">
      <c r="A65" s="26" t="s">
        <v>68</v>
      </c>
      <c r="B65" s="26" t="s">
        <v>69</v>
      </c>
      <c r="C65" s="74">
        <v>0</v>
      </c>
      <c r="D65" s="29"/>
      <c r="E65" s="74">
        <v>0</v>
      </c>
      <c r="F65" s="29"/>
      <c r="G65" s="68"/>
      <c r="H65" s="24">
        <f>SUM(C65-E65)</f>
        <v>0</v>
      </c>
      <c r="I65" s="69" t="e">
        <f>SUM(H65/E65)</f>
        <v>#DIV/0!</v>
      </c>
    </row>
    <row r="66" spans="1:9" ht="0.75" customHeight="1" hidden="1">
      <c r="A66" s="26"/>
      <c r="B66" s="26"/>
      <c r="C66" s="75"/>
      <c r="D66" s="29"/>
      <c r="E66" s="75"/>
      <c r="F66" s="29"/>
      <c r="G66" s="68"/>
      <c r="H66" s="24"/>
      <c r="I66" s="69"/>
    </row>
    <row r="67" spans="1:9" ht="11.25" customHeight="1" hidden="1">
      <c r="A67" s="26" t="s">
        <v>70</v>
      </c>
      <c r="B67" s="26" t="s">
        <v>71</v>
      </c>
      <c r="C67" s="27">
        <f>SUM(C64-C65)</f>
        <v>0</v>
      </c>
      <c r="D67" s="29"/>
      <c r="E67" s="27">
        <f>SUM(E64-E65)</f>
        <v>0</v>
      </c>
      <c r="F67" s="29"/>
      <c r="G67" s="68"/>
      <c r="H67" s="24">
        <f>SUM(C67-E67)</f>
        <v>0</v>
      </c>
      <c r="I67" s="69" t="e">
        <f>SUM(H67/E67)</f>
        <v>#DIV/0!</v>
      </c>
    </row>
    <row r="68" spans="1:9" ht="11.25" customHeight="1" hidden="1">
      <c r="A68" s="26"/>
      <c r="B68" s="26"/>
      <c r="C68" s="24"/>
      <c r="D68" s="29"/>
      <c r="E68" s="24"/>
      <c r="F68" s="24"/>
      <c r="G68" s="68"/>
      <c r="H68" s="24"/>
      <c r="I68" s="69"/>
    </row>
    <row r="69" spans="1:9" ht="11.25" customHeight="1" thickBot="1">
      <c r="A69" s="26" t="s">
        <v>72</v>
      </c>
      <c r="B69" s="26" t="s">
        <v>73</v>
      </c>
      <c r="C69" s="74">
        <v>5443.54</v>
      </c>
      <c r="D69" s="29"/>
      <c r="E69" s="74">
        <v>6653.88</v>
      </c>
      <c r="F69" s="29"/>
      <c r="G69" s="68"/>
      <c r="H69" s="35">
        <f>SUM(C69-E69)</f>
        <v>-1210.3400000000001</v>
      </c>
      <c r="I69" s="69">
        <f>SUM(H69/E69)</f>
        <v>-0.1818998839774688</v>
      </c>
    </row>
    <row r="70" spans="1:9" ht="1.5" customHeight="1" thickBot="1">
      <c r="A70" s="26"/>
      <c r="B70" s="26"/>
      <c r="C70" s="35"/>
      <c r="D70" s="29"/>
      <c r="E70" s="35"/>
      <c r="F70" s="29"/>
      <c r="G70" s="68"/>
      <c r="H70" s="29"/>
      <c r="I70" s="69"/>
    </row>
    <row r="71" spans="1:12" ht="11.25" customHeight="1">
      <c r="A71" s="23"/>
      <c r="B71" s="23"/>
      <c r="C71" s="24"/>
      <c r="D71" s="29"/>
      <c r="E71" s="24"/>
      <c r="F71" s="24"/>
      <c r="G71" s="68"/>
      <c r="H71" s="24"/>
      <c r="I71" s="78"/>
      <c r="J71" s="83"/>
      <c r="K71" s="84" t="s">
        <v>74</v>
      </c>
      <c r="L71" s="85"/>
    </row>
    <row r="72" spans="1:12" ht="13.5" customHeight="1" thickBot="1">
      <c r="A72" s="26" t="s">
        <v>75</v>
      </c>
      <c r="B72" s="20" t="str">
        <f>IF(C72&gt;=0,"Jahresüberschuss",IF(C72&lt;0,"Jahresfehlbetrag"))</f>
        <v>Jahresfehlbetrag</v>
      </c>
      <c r="C72" s="87">
        <f>SUM(C62+C67-C69)</f>
        <v>-72158.61000001094</v>
      </c>
      <c r="D72" s="88"/>
      <c r="E72" s="87">
        <f>SUM(E62+E67-E69)</f>
        <v>-75070.3399999988</v>
      </c>
      <c r="F72" s="88"/>
      <c r="G72" s="89"/>
      <c r="H72" s="90">
        <f>SUM(C72-E72)</f>
        <v>2911.7299999878596</v>
      </c>
      <c r="I72" s="69">
        <f>SUM(H72/E72)</f>
        <v>-0.038786689922916374</v>
      </c>
      <c r="J72" s="91">
        <f>C72/1000</f>
        <v>-72.15861000001094</v>
      </c>
      <c r="K72" s="92"/>
      <c r="L72" s="93">
        <f>E72/1000</f>
        <v>-75.07033999999881</v>
      </c>
    </row>
    <row r="73" spans="1:9" ht="11.25" customHeight="1" thickTop="1">
      <c r="A73" s="23"/>
      <c r="B73" s="23"/>
      <c r="C73" s="23"/>
      <c r="D73" s="29"/>
      <c r="E73" s="23"/>
      <c r="F73" s="23"/>
      <c r="G73" s="94"/>
      <c r="H73" s="24"/>
      <c r="I73" s="69"/>
    </row>
    <row r="74" spans="1:9" ht="11.25" customHeight="1">
      <c r="A74" s="26" t="s">
        <v>76</v>
      </c>
      <c r="B74" s="77" t="s">
        <v>77</v>
      </c>
      <c r="C74" s="95">
        <v>322744.41</v>
      </c>
      <c r="D74" s="29"/>
      <c r="E74" s="95">
        <v>317475.79</v>
      </c>
      <c r="F74" s="96"/>
      <c r="G74" s="97"/>
      <c r="H74" s="24">
        <f>SUM(C74-E74)</f>
        <v>5268.619999999995</v>
      </c>
      <c r="I74" s="69">
        <f>SUM(H74/E74)</f>
        <v>0.016595344167818264</v>
      </c>
    </row>
    <row r="75" spans="1:9" ht="11.25" customHeight="1">
      <c r="A75" s="26" t="s">
        <v>78</v>
      </c>
      <c r="B75" s="77" t="s">
        <v>172</v>
      </c>
      <c r="C75" s="95">
        <v>80338.96</v>
      </c>
      <c r="D75" s="29"/>
      <c r="E75" s="95">
        <v>80338.96</v>
      </c>
      <c r="F75" s="96"/>
      <c r="G75" s="97"/>
      <c r="H75" s="24">
        <f>SUM(C75-E75)</f>
        <v>0</v>
      </c>
      <c r="I75" s="69">
        <f>SUM(H75/E75)</f>
        <v>0</v>
      </c>
    </row>
    <row r="76" spans="1:9" ht="11.25" customHeight="1" hidden="1">
      <c r="A76" s="26" t="s">
        <v>80</v>
      </c>
      <c r="B76" s="77" t="s">
        <v>81</v>
      </c>
      <c r="C76" s="127">
        <v>0</v>
      </c>
      <c r="D76" s="29"/>
      <c r="E76" s="127">
        <v>0</v>
      </c>
      <c r="F76" s="99"/>
      <c r="G76" s="97"/>
      <c r="H76" s="24">
        <f>SUM(C76-E76)</f>
        <v>0</v>
      </c>
      <c r="I76" s="69" t="e">
        <f>SUM(H76/E76)</f>
        <v>#DIV/0!</v>
      </c>
    </row>
    <row r="77" spans="1:9" ht="1.5" customHeight="1" thickBot="1">
      <c r="A77" s="26"/>
      <c r="B77" s="26"/>
      <c r="C77" s="128"/>
      <c r="D77" s="29"/>
      <c r="E77" s="128"/>
      <c r="F77" s="99"/>
      <c r="G77" s="97"/>
      <c r="H77" s="24"/>
      <c r="I77" s="69"/>
    </row>
    <row r="78" spans="1:9" ht="13.5" customHeight="1" thickBot="1">
      <c r="A78" s="26" t="s">
        <v>82</v>
      </c>
      <c r="B78" s="20" t="str">
        <f>IF(C78&gt;=0,"Bilanzgewinn",IF(C78&lt;0,"Bilanzverlust"))</f>
        <v>Bilanzgewinn</v>
      </c>
      <c r="C78" s="87">
        <f>C72+C74+C75-C76</f>
        <v>330924.75999998907</v>
      </c>
      <c r="D78" s="88"/>
      <c r="E78" s="87">
        <f>E72+E74+E75-E76</f>
        <v>322744.4100000012</v>
      </c>
      <c r="F78" s="88"/>
      <c r="G78" s="89"/>
      <c r="H78" s="24">
        <f>SUM(C78-E78)</f>
        <v>8180.3499999878695</v>
      </c>
      <c r="I78" s="69">
        <f>SUM(H78/E78)</f>
        <v>0.025346217460397964</v>
      </c>
    </row>
    <row r="79" spans="1:9" ht="24" customHeight="1" thickTop="1">
      <c r="A79" s="101"/>
      <c r="B79" s="101"/>
      <c r="C79" s="102"/>
      <c r="D79" s="102"/>
      <c r="E79" s="102"/>
      <c r="F79" s="102"/>
      <c r="G79" s="103"/>
      <c r="H79" s="102"/>
      <c r="I79" s="104"/>
    </row>
    <row r="80" spans="1:11" s="110" customFormat="1" ht="12.75" customHeight="1">
      <c r="A80" s="105"/>
      <c r="B80" s="105"/>
      <c r="C80" s="105"/>
      <c r="D80" s="105"/>
      <c r="E80" s="105"/>
      <c r="F80" s="105"/>
      <c r="G80" s="106"/>
      <c r="H80" s="107"/>
      <c r="I80" s="108"/>
      <c r="J80" s="109"/>
      <c r="K80" s="109"/>
    </row>
    <row r="81" spans="7:8" ht="9.75" customHeight="1">
      <c r="G81" s="111"/>
      <c r="H81" s="102"/>
    </row>
    <row r="82" spans="1:9" ht="12">
      <c r="A82" s="112"/>
      <c r="B82" s="113" t="s">
        <v>83</v>
      </c>
      <c r="C82" s="114">
        <f>'[6]III.1.1 Betten'!C24</f>
        <v>524</v>
      </c>
      <c r="D82" s="114"/>
      <c r="E82" s="114">
        <f>'[6]III.1.1 Betten'!E24</f>
        <v>524</v>
      </c>
      <c r="F82" s="114"/>
      <c r="G82" s="115"/>
      <c r="H82" s="116">
        <f>SUM(C82-E82)</f>
        <v>0</v>
      </c>
      <c r="I82" s="117">
        <f>SUM(H82/E82)</f>
        <v>0</v>
      </c>
    </row>
    <row r="83" spans="1:9" ht="12">
      <c r="A83" s="112"/>
      <c r="B83" s="113" t="s">
        <v>84</v>
      </c>
      <c r="C83" s="114">
        <f>'[6]III.2.1 BT und Auslastung'!C24</f>
        <v>180401</v>
      </c>
      <c r="D83" s="114"/>
      <c r="E83" s="114">
        <f>'[6]III.2.1 BT und Auslastung'!E24</f>
        <v>178520</v>
      </c>
      <c r="F83" s="114"/>
      <c r="G83" s="115"/>
      <c r="H83" s="116">
        <f>SUM(C83-E83)</f>
        <v>1881</v>
      </c>
      <c r="I83" s="117">
        <f>SUM(H83/E83)</f>
        <v>0.010536634550750617</v>
      </c>
    </row>
    <row r="84" spans="1:9" ht="12">
      <c r="A84" s="112"/>
      <c r="B84" s="113" t="s">
        <v>85</v>
      </c>
      <c r="C84" s="118">
        <f>'[6]V.1.2a)Personalbestand und Aufw'!C16</f>
        <v>558.1</v>
      </c>
      <c r="D84" s="118"/>
      <c r="E84" s="118">
        <f>'[6]V.1.2a)Personalbestand und Aufw'!E16</f>
        <v>580</v>
      </c>
      <c r="F84" s="118"/>
      <c r="G84" s="119"/>
      <c r="H84" s="116">
        <f>SUM(C84-E84)</f>
        <v>-21.899999999999977</v>
      </c>
      <c r="I84" s="117">
        <f>SUM(H84/E84)</f>
        <v>-0.03775862068965513</v>
      </c>
    </row>
    <row r="85" spans="1:9" ht="12">
      <c r="A85" s="112"/>
      <c r="B85" s="113" t="s">
        <v>86</v>
      </c>
      <c r="C85" s="134">
        <f>'[6]III.2.2 FZ und VD der KHG'!C18</f>
        <v>5521.5</v>
      </c>
      <c r="D85" s="114"/>
      <c r="E85" s="134">
        <f>'[6]III.2.2 FZ und VD der KHG'!E18</f>
        <v>5409.5</v>
      </c>
      <c r="F85" s="114"/>
      <c r="G85" s="115"/>
      <c r="H85" s="116"/>
      <c r="I85" s="117"/>
    </row>
    <row r="86" spans="1:9" ht="12">
      <c r="A86" s="112"/>
      <c r="B86" s="113"/>
      <c r="C86" s="118"/>
      <c r="D86" s="118"/>
      <c r="E86" s="118"/>
      <c r="F86" s="118"/>
      <c r="G86" s="119"/>
      <c r="H86" s="116"/>
      <c r="I86" s="117"/>
    </row>
    <row r="87" spans="1:9" ht="7.5" customHeight="1">
      <c r="A87" s="112"/>
      <c r="B87" s="113" t="s">
        <v>87</v>
      </c>
      <c r="C87" s="114">
        <f>SUM(C22/C84)</f>
        <v>39468.21390431822</v>
      </c>
      <c r="D87" s="114"/>
      <c r="E87" s="114">
        <f>SUM(E22/E84)</f>
        <v>39285.102310344824</v>
      </c>
      <c r="F87" s="114"/>
      <c r="G87" s="115"/>
      <c r="H87" s="116">
        <f>SUM(C87-E87)</f>
        <v>183.1115939733936</v>
      </c>
      <c r="I87" s="117">
        <f>SUM(H87/E87)</f>
        <v>0.004661095000513093</v>
      </c>
    </row>
    <row r="88" spans="1:9" ht="12">
      <c r="A88" s="112"/>
      <c r="B88" s="113" t="s">
        <v>88</v>
      </c>
      <c r="C88" s="114">
        <f>SUM(C24/C84)</f>
        <v>10842.19528758287</v>
      </c>
      <c r="D88" s="114"/>
      <c r="E88" s="114">
        <f>SUM(E24/E84)</f>
        <v>10074.414258620689</v>
      </c>
      <c r="F88" s="114"/>
      <c r="G88" s="115"/>
      <c r="H88" s="116">
        <f>SUM(C88-E88)</f>
        <v>767.7810289621812</v>
      </c>
      <c r="I88" s="117">
        <f>SUM(H88/E88)</f>
        <v>0.07621098450514778</v>
      </c>
    </row>
    <row r="89" spans="1:9" ht="12">
      <c r="A89" s="112"/>
      <c r="B89" s="113" t="s">
        <v>89</v>
      </c>
      <c r="C89" s="114">
        <f>SUM((C22+C24)/C84)</f>
        <v>50310.40919190109</v>
      </c>
      <c r="D89" s="114"/>
      <c r="E89" s="114">
        <f>SUM((E22+E24)/E84)</f>
        <v>49359.51656896552</v>
      </c>
      <c r="F89" s="114"/>
      <c r="G89" s="115"/>
      <c r="H89" s="116">
        <f>SUM(C89-E89)</f>
        <v>950.8926229355711</v>
      </c>
      <c r="I89" s="117">
        <f>SUM(H89/E89)</f>
        <v>0.019264625933014888</v>
      </c>
    </row>
  </sheetData>
  <sheetProtection password="DECD" sheet="1" objects="1" scenarios="1" formatRows="0"/>
  <printOptions/>
  <pageMargins left="0.5905511811023623" right="0.5905511811023623" top="0" bottom="0" header="0.15748031496062992" footer="0.15748031496062992"/>
  <pageSetup fitToHeight="1" fitToWidth="1" horizontalDpi="600" verticalDpi="600" orientation="portrait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showGridLines="0" workbookViewId="0" topLeftCell="E31">
      <selection activeCell="H43" sqref="H43"/>
    </sheetView>
  </sheetViews>
  <sheetFormatPr defaultColWidth="11.00390625" defaultRowHeight="14.25"/>
  <cols>
    <col min="1" max="1" width="2.125" style="25" customWidth="1"/>
    <col min="2" max="2" width="2.50390625" style="25" customWidth="1"/>
    <col min="3" max="3" width="1.875" style="25" customWidth="1"/>
    <col min="4" max="4" width="40.625" style="25" customWidth="1"/>
    <col min="5" max="5" width="11.625" style="25" customWidth="1"/>
    <col min="6" max="6" width="2.625" style="25" customWidth="1"/>
    <col min="7" max="7" width="11.625" style="25" customWidth="1"/>
    <col min="8" max="8" width="7.375" style="25" customWidth="1"/>
    <col min="9" max="9" width="2.125" style="25" customWidth="1"/>
    <col min="10" max="10" width="2.50390625" style="25" customWidth="1"/>
    <col min="11" max="11" width="1.875" style="25" customWidth="1"/>
    <col min="12" max="12" width="40.625" style="25" customWidth="1"/>
    <col min="13" max="13" width="11.625" style="25" customWidth="1"/>
    <col min="14" max="14" width="2.625" style="25" customWidth="1"/>
    <col min="15" max="15" width="11.625" style="25" customWidth="1"/>
    <col min="16" max="16" width="7.00390625" style="25" customWidth="1"/>
    <col min="17" max="17" width="2.625" style="25" customWidth="1"/>
    <col min="18" max="16384" width="7.00390625" style="25" customWidth="1"/>
  </cols>
  <sheetData>
    <row r="1" spans="1:15" s="2" customFormat="1" ht="14.25" customHeight="1">
      <c r="A1" s="1" t="str">
        <f>'[7]Eingabe Bilanz'!A1</f>
        <v>Rheinische Kliniken Langenfeld</v>
      </c>
      <c r="O1" s="3"/>
    </row>
    <row r="2" spans="1:15" s="9" customFormat="1" ht="18.75" customHeight="1">
      <c r="A2" s="4" t="str">
        <f>'[7]Eingabe Bilanz'!A2</f>
        <v>Jahresabschluss 2003</v>
      </c>
      <c r="B2" s="5"/>
      <c r="C2" s="5"/>
      <c r="D2" s="5"/>
      <c r="E2" s="5"/>
      <c r="F2" s="5"/>
      <c r="G2" s="5"/>
      <c r="H2" s="6"/>
      <c r="I2" s="5"/>
      <c r="J2" s="5"/>
      <c r="K2" s="5"/>
      <c r="L2" s="7" t="s">
        <v>1</v>
      </c>
      <c r="M2" s="5"/>
      <c r="N2" s="5"/>
      <c r="O2" s="8"/>
    </row>
    <row r="3" spans="1:16" s="13" customFormat="1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s="13" customFormat="1" ht="18.75" customHeight="1">
      <c r="A4" s="14" t="s">
        <v>2</v>
      </c>
      <c r="B4" s="11"/>
      <c r="C4" s="11"/>
      <c r="D4" s="11"/>
      <c r="E4" s="11"/>
      <c r="F4" s="11"/>
      <c r="G4" s="11"/>
      <c r="H4" s="15"/>
      <c r="I4" s="11"/>
      <c r="J4" s="11"/>
      <c r="K4" s="11"/>
      <c r="L4" s="11"/>
      <c r="M4" s="11"/>
      <c r="N4" s="11"/>
      <c r="O4" s="11"/>
      <c r="P4" s="12"/>
    </row>
    <row r="5" spans="1:16" s="13" customFormat="1" ht="18" customHeight="1">
      <c r="A5" s="16" t="str">
        <f>'[7]Eingabe Bilanz'!A5</f>
        <v>zum 31. Dezember 2003</v>
      </c>
      <c r="B5" s="11"/>
      <c r="C5" s="11"/>
      <c r="D5" s="11"/>
      <c r="E5" s="11"/>
      <c r="F5" s="11"/>
      <c r="G5" s="15"/>
      <c r="H5" s="11"/>
      <c r="I5" s="11"/>
      <c r="J5" s="11"/>
      <c r="K5" s="11"/>
      <c r="L5" s="11"/>
      <c r="M5" s="11"/>
      <c r="N5" s="11"/>
      <c r="O5" s="11"/>
      <c r="P5" s="12"/>
    </row>
    <row r="6" spans="1:16" s="13" customFormat="1" ht="11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5" s="19" customFormat="1" ht="12.75">
      <c r="A7" s="17" t="s">
        <v>3</v>
      </c>
      <c r="B7" s="17"/>
      <c r="C7" s="17"/>
      <c r="D7" s="17"/>
      <c r="E7" s="18">
        <f>'[7]Eingabe Bilanz'!E7</f>
        <v>2003</v>
      </c>
      <c r="F7" s="18"/>
      <c r="G7" s="18">
        <f>'[7]Eingabe Bilanz'!G7</f>
        <v>2002</v>
      </c>
      <c r="I7" s="17" t="s">
        <v>4</v>
      </c>
      <c r="J7" s="17"/>
      <c r="K7" s="17"/>
      <c r="L7" s="17"/>
      <c r="M7" s="18">
        <f>E7</f>
        <v>2003</v>
      </c>
      <c r="N7" s="18"/>
      <c r="O7" s="18">
        <f>G7</f>
        <v>2002</v>
      </c>
    </row>
    <row r="8" spans="1:15" s="23" customFormat="1" ht="12">
      <c r="A8" s="20"/>
      <c r="B8" s="20"/>
      <c r="C8" s="20"/>
      <c r="D8" s="20"/>
      <c r="E8" s="21" t="s">
        <v>5</v>
      </c>
      <c r="F8" s="22"/>
      <c r="G8" s="21" t="s">
        <v>5</v>
      </c>
      <c r="I8" s="20"/>
      <c r="J8" s="20"/>
      <c r="K8" s="20"/>
      <c r="L8" s="20"/>
      <c r="M8" s="21" t="s">
        <v>5</v>
      </c>
      <c r="N8" s="22"/>
      <c r="O8" s="21" t="s">
        <v>5</v>
      </c>
    </row>
    <row r="9" spans="1:15" ht="11.25" customHeight="1">
      <c r="A9" s="20" t="str">
        <f>'[7]Eingabe Bilanz'!A9</f>
        <v>B.</v>
      </c>
      <c r="B9" s="20" t="str">
        <f>'[7]Eingabe Bilanz'!B9</f>
        <v>Anlagevermögen</v>
      </c>
      <c r="C9" s="20"/>
      <c r="D9" s="20"/>
      <c r="E9" s="24"/>
      <c r="F9" s="24"/>
      <c r="G9" s="24"/>
      <c r="H9" s="23"/>
      <c r="I9" s="20" t="str">
        <f>'[7]Eingabe Bilanz'!I9</f>
        <v>A.</v>
      </c>
      <c r="J9" s="20" t="str">
        <f>'[7]Eingabe Bilanz'!J9</f>
        <v>Eigenkapital</v>
      </c>
      <c r="K9" s="20"/>
      <c r="L9" s="20"/>
      <c r="M9" s="24"/>
      <c r="N9" s="24"/>
      <c r="O9" s="24"/>
    </row>
    <row r="10" spans="1:15" ht="11.25" customHeight="1">
      <c r="A10" s="26" t="str">
        <f>'[7]Eingabe Bilanz'!A10</f>
        <v>I.</v>
      </c>
      <c r="B10" s="26" t="str">
        <f>'[7]Eingabe Bilanz'!B10</f>
        <v>Immaterielle Vermögensgegenstände</v>
      </c>
      <c r="C10" s="23"/>
      <c r="D10" s="23"/>
      <c r="E10" s="27">
        <f>'[7]Eingabe Bilanz'!E10</f>
        <v>27078.32</v>
      </c>
      <c r="F10" s="24"/>
      <c r="G10" s="27">
        <f>'[7]Eingabe Bilanz'!G10</f>
        <v>25444.57</v>
      </c>
      <c r="H10" s="23"/>
      <c r="I10" s="23"/>
      <c r="J10" s="26" t="str">
        <f>'[7]Eingabe Bilanz'!J10</f>
        <v> 1.</v>
      </c>
      <c r="K10" s="26" t="str">
        <f>'[7]Eingabe Bilanz'!K10</f>
        <v>Festgesetztes Kapital</v>
      </c>
      <c r="L10" s="23"/>
      <c r="M10" s="24">
        <f>'[7]Eingabe Bilanz'!M10</f>
        <v>1100717.9</v>
      </c>
      <c r="N10" s="24"/>
      <c r="O10" s="24">
        <f>'[7]Eingabe Bilanz'!O10</f>
        <v>1212009.12</v>
      </c>
    </row>
    <row r="11" spans="1:15" ht="11.25" customHeight="1">
      <c r="A11" s="23"/>
      <c r="B11" s="23"/>
      <c r="C11" s="23"/>
      <c r="D11" s="23"/>
      <c r="E11" s="24"/>
      <c r="F11" s="24"/>
      <c r="G11" s="24"/>
      <c r="H11" s="23"/>
      <c r="I11" s="23"/>
      <c r="J11" s="26" t="str">
        <f>'[7]Eingabe Bilanz'!J11</f>
        <v> 3.</v>
      </c>
      <c r="K11" s="26" t="str">
        <f>'[7]Eingabe Bilanz'!K11</f>
        <v>Gewinnrücklagen</v>
      </c>
      <c r="L11" s="23"/>
      <c r="M11" s="24"/>
      <c r="N11" s="24"/>
      <c r="O11" s="24"/>
    </row>
    <row r="12" spans="1:15" ht="11.25" customHeight="1">
      <c r="A12" s="26" t="str">
        <f>'[7]Eingabe Bilanz'!A12</f>
        <v>II.</v>
      </c>
      <c r="B12" s="26" t="str">
        <f>'[7]Eingabe Bilanz'!B12</f>
        <v>Sachanlagen</v>
      </c>
      <c r="C12" s="23"/>
      <c r="D12" s="23"/>
      <c r="E12" s="24"/>
      <c r="F12" s="24"/>
      <c r="G12" s="24"/>
      <c r="H12" s="23"/>
      <c r="I12" s="23"/>
      <c r="J12" s="26"/>
      <c r="K12" s="121" t="str">
        <f>'[7]Eingabe Bilanz'!K14</f>
        <v>c)</v>
      </c>
      <c r="L12" s="26" t="str">
        <f>'[7]Eingabe Bilanz'!L14</f>
        <v>freie Gewinnrücklage</v>
      </c>
      <c r="M12" s="24">
        <f>'[7]Eingabe Bilanz'!M14</f>
        <v>227793.72</v>
      </c>
      <c r="N12" s="24"/>
      <c r="O12" s="24">
        <f>'[7]Eingabe Bilanz'!O14</f>
        <v>227793.72</v>
      </c>
    </row>
    <row r="13" spans="1:15" ht="11.25" customHeight="1">
      <c r="A13" s="23"/>
      <c r="B13" s="26" t="str">
        <f>'[7]Eingabe Bilanz'!B13</f>
        <v> 1.</v>
      </c>
      <c r="C13" s="26" t="str">
        <f>'[7]Eingabe Bilanz'!C13</f>
        <v>Grundstücke mit Betriebsbauten</v>
      </c>
      <c r="D13" s="26"/>
      <c r="E13" s="24">
        <f>'[7]Eingabe Bilanz'!E13</f>
        <v>14726308.2</v>
      </c>
      <c r="F13" s="24"/>
      <c r="G13" s="24">
        <f>'[7]Eingabe Bilanz'!G13</f>
        <v>11255299.41</v>
      </c>
      <c r="H13" s="23"/>
      <c r="I13" s="23"/>
      <c r="J13" s="26" t="str">
        <f>'[7]Eingabe Bilanz'!J16</f>
        <v> 4.</v>
      </c>
      <c r="K13" s="26" t="str">
        <f>'[7]Eingabe Bilanz'!K16</f>
        <v>Gewinnvortrag</v>
      </c>
      <c r="L13" s="23"/>
      <c r="M13" s="24">
        <f>'[7]Eingabe Bilanz'!M16</f>
        <v>391661.99</v>
      </c>
      <c r="N13" s="24"/>
      <c r="O13" s="24">
        <f>'[7]Eingabe Bilanz'!O16</f>
        <v>389681.46</v>
      </c>
    </row>
    <row r="14" spans="1:15" ht="11.25" customHeight="1">
      <c r="A14" s="23"/>
      <c r="B14" s="26" t="str">
        <f>'[7]Eingabe Bilanz'!B14</f>
        <v> 2.</v>
      </c>
      <c r="C14" s="26" t="str">
        <f>'[7]Eingabe Bilanz'!C14</f>
        <v>Grundstücke mit Wohnbauten</v>
      </c>
      <c r="D14" s="26"/>
      <c r="E14" s="24">
        <f>'[7]Eingabe Bilanz'!E14</f>
        <v>840059.03</v>
      </c>
      <c r="F14" s="24"/>
      <c r="G14" s="24">
        <f>'[7]Eingabe Bilanz'!G14</f>
        <v>889468.19</v>
      </c>
      <c r="H14" s="23"/>
      <c r="I14" s="23"/>
      <c r="J14" s="26" t="str">
        <f>'[7]Eingabe Bilanz'!J17</f>
        <v> 5.</v>
      </c>
      <c r="K14" s="26" t="str">
        <f>'[7]Eingabe Bilanz'!K17</f>
        <v>Jahresüberschuss</v>
      </c>
      <c r="L14" s="23"/>
      <c r="M14" s="24">
        <f>'[7]Eingabe Bilanz'!M17</f>
        <v>10710.53</v>
      </c>
      <c r="N14" s="24"/>
      <c r="O14" s="24">
        <f>'[7]Eingabe Bilanz'!O17</f>
        <v>1980.53</v>
      </c>
    </row>
    <row r="15" spans="1:15" ht="11.25" customHeight="1">
      <c r="A15" s="23"/>
      <c r="B15" s="26" t="str">
        <f>'[7]Eingabe Bilanz'!B16</f>
        <v> 4.</v>
      </c>
      <c r="C15" s="26" t="str">
        <f>'[7]Eingabe Bilanz'!C16</f>
        <v>Technische Anlagen</v>
      </c>
      <c r="D15" s="26"/>
      <c r="E15" s="24">
        <f>'[7]Eingabe Bilanz'!E16</f>
        <v>610011.73</v>
      </c>
      <c r="F15" s="24"/>
      <c r="G15" s="24">
        <f>'[7]Eingabe Bilanz'!G16</f>
        <v>1281316.45</v>
      </c>
      <c r="H15" s="23"/>
      <c r="I15" s="23"/>
      <c r="J15" s="23"/>
      <c r="K15" s="23"/>
      <c r="L15" s="26"/>
      <c r="M15" s="28">
        <f>'[7]Eingabe Bilanz'!M18</f>
        <v>1730884.14</v>
      </c>
      <c r="N15" s="29"/>
      <c r="O15" s="28">
        <f>'[7]Eingabe Bilanz'!O18</f>
        <v>1831464.83</v>
      </c>
    </row>
    <row r="16" spans="1:15" ht="11.25" customHeight="1">
      <c r="A16" s="23"/>
      <c r="B16" s="26" t="str">
        <f>'[7]Eingabe Bilanz'!B17</f>
        <v> 5.</v>
      </c>
      <c r="C16" s="26" t="str">
        <f>'[7]Eingabe Bilanz'!C17</f>
        <v>Einrichtungen und Ausstattungen</v>
      </c>
      <c r="D16" s="26"/>
      <c r="E16" s="24">
        <f>'[7]Eingabe Bilanz'!E17</f>
        <v>1713258.45</v>
      </c>
      <c r="F16" s="24"/>
      <c r="G16" s="24">
        <f>'[7]Eingabe Bilanz'!G17</f>
        <v>1674437.7</v>
      </c>
      <c r="H16" s="23"/>
      <c r="I16" s="23"/>
      <c r="J16" s="23"/>
      <c r="K16" s="23"/>
      <c r="L16" s="23"/>
      <c r="M16" s="24"/>
      <c r="N16" s="24"/>
      <c r="O16" s="24"/>
    </row>
    <row r="17" spans="1:15" ht="11.25" customHeight="1">
      <c r="A17" s="23"/>
      <c r="B17" s="26" t="str">
        <f>'[7]Eingabe Bilanz'!B18</f>
        <v> 6.</v>
      </c>
      <c r="C17" s="26" t="str">
        <f>'[7]Eingabe Bilanz'!C18</f>
        <v>geleistete Anzahlungen und Anlagen im Bau</v>
      </c>
      <c r="D17" s="26"/>
      <c r="E17" s="24">
        <f>'[7]Eingabe Bilanz'!E18</f>
        <v>313106.45</v>
      </c>
      <c r="F17" s="24"/>
      <c r="G17" s="24">
        <f>'[7]Eingabe Bilanz'!G18</f>
        <v>1802969.83</v>
      </c>
      <c r="H17" s="23"/>
      <c r="I17" s="20" t="str">
        <f>'[7]Eingabe Bilanz'!I20</f>
        <v>B.</v>
      </c>
      <c r="J17" s="20" t="str">
        <f>'[7]Eingabe Bilanz'!J20</f>
        <v>Sonderposten aus Zuwendungen zur Finanzierung</v>
      </c>
      <c r="K17" s="20"/>
      <c r="L17" s="20"/>
      <c r="M17" s="24"/>
      <c r="N17" s="24"/>
      <c r="O17" s="24"/>
    </row>
    <row r="18" spans="1:15" ht="11.25" customHeight="1">
      <c r="A18" s="23"/>
      <c r="B18" s="23"/>
      <c r="C18" s="23"/>
      <c r="D18" s="23"/>
      <c r="E18" s="30">
        <f>'[7]Eingabe Bilanz'!E19</f>
        <v>18202743.86</v>
      </c>
      <c r="F18" s="24"/>
      <c r="G18" s="30">
        <f>'[7]Eingabe Bilanz'!G19</f>
        <v>16903491.58</v>
      </c>
      <c r="H18" s="23"/>
      <c r="I18" s="20"/>
      <c r="J18" s="20" t="str">
        <f>'[7]Eingabe Bilanz'!J21</f>
        <v> des Sachanlagevermögens</v>
      </c>
      <c r="K18" s="20"/>
      <c r="L18" s="20"/>
      <c r="M18" s="24"/>
      <c r="N18" s="24"/>
      <c r="O18" s="24"/>
    </row>
    <row r="19" spans="1:15" ht="11.25" customHeight="1">
      <c r="A19" s="23"/>
      <c r="B19" s="23"/>
      <c r="C19" s="23"/>
      <c r="D19" s="23"/>
      <c r="E19" s="23"/>
      <c r="F19" s="23"/>
      <c r="G19" s="23"/>
      <c r="H19" s="23"/>
      <c r="I19" s="23"/>
      <c r="J19" s="26" t="str">
        <f>'[7]Eingabe Bilanz'!J22</f>
        <v> 1.</v>
      </c>
      <c r="K19" s="26" t="str">
        <f>'[7]Eingabe Bilanz'!K22</f>
        <v>Sonderposten aus Fördermitteln nach dem KHG</v>
      </c>
      <c r="L19" s="23"/>
      <c r="M19" s="24">
        <f>'[7]Eingabe Bilanz'!M22</f>
        <v>4646685.89</v>
      </c>
      <c r="N19" s="24"/>
      <c r="O19" s="24">
        <f>'[7]Eingabe Bilanz'!O22</f>
        <v>5434722.15</v>
      </c>
    </row>
    <row r="20" spans="1:15" ht="11.25" customHeight="1">
      <c r="A20" s="23"/>
      <c r="B20" s="23"/>
      <c r="C20" s="23"/>
      <c r="D20" s="26"/>
      <c r="E20" s="28">
        <f>'[7]Eingabe Bilanz'!E21</f>
        <v>18229822.18</v>
      </c>
      <c r="F20" s="29"/>
      <c r="G20" s="28">
        <f>'[7]Eingabe Bilanz'!G21</f>
        <v>16928936.15</v>
      </c>
      <c r="H20" s="23"/>
      <c r="I20" s="23"/>
      <c r="J20" s="26" t="str">
        <f>'[7]Eingabe Bilanz'!J23</f>
        <v> 2.</v>
      </c>
      <c r="K20" s="26" t="str">
        <f>'[7]Eingabe Bilanz'!K23</f>
        <v>Sonderposten aus Zuweisungen und Zuschüssen d. ö. H.</v>
      </c>
      <c r="L20" s="23"/>
      <c r="M20" s="24">
        <f>'[7]Eingabe Bilanz'!M23</f>
        <v>12986850.42</v>
      </c>
      <c r="N20" s="24"/>
      <c r="O20" s="24">
        <f>'[7]Eingabe Bilanz'!O23</f>
        <v>10905792.95</v>
      </c>
    </row>
    <row r="21" spans="1:15" ht="11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6"/>
      <c r="M21" s="28">
        <f>'[7]Eingabe Bilanz'!M25</f>
        <v>17633536.31</v>
      </c>
      <c r="N21" s="29"/>
      <c r="O21" s="28">
        <f>'[7]Eingabe Bilanz'!O25</f>
        <v>16340515.1</v>
      </c>
    </row>
    <row r="22" spans="1:15" ht="11.25" customHeight="1">
      <c r="A22" s="20" t="str">
        <f>'[7]Eingabe Bilanz'!A23</f>
        <v>C.</v>
      </c>
      <c r="B22" s="20" t="str">
        <f>'[7]Eingabe Bilanz'!B23</f>
        <v>Umlaufvermögen</v>
      </c>
      <c r="C22" s="20"/>
      <c r="D22" s="20"/>
      <c r="E22" s="24"/>
      <c r="F22" s="24"/>
      <c r="G22" s="24"/>
      <c r="H22" s="23"/>
      <c r="I22" s="23"/>
      <c r="J22" s="23"/>
      <c r="K22" s="23"/>
      <c r="L22" s="23"/>
      <c r="M22" s="24"/>
      <c r="N22" s="24"/>
      <c r="O22" s="24"/>
    </row>
    <row r="23" spans="1:15" ht="11.25" customHeight="1">
      <c r="A23" s="26" t="str">
        <f>'[7]Eingabe Bilanz'!A24</f>
        <v>I.</v>
      </c>
      <c r="B23" s="26" t="str">
        <f>'[7]Eingabe Bilanz'!B24</f>
        <v>Vorräte</v>
      </c>
      <c r="C23" s="23"/>
      <c r="D23" s="23"/>
      <c r="E23" s="24"/>
      <c r="F23" s="24"/>
      <c r="G23" s="24"/>
      <c r="H23" s="23"/>
      <c r="I23" s="20" t="str">
        <f>'[7]Eingabe Bilanz'!I27</f>
        <v>C.</v>
      </c>
      <c r="J23" s="20" t="str">
        <f>'[7]Eingabe Bilanz'!J27</f>
        <v>Rückstellungen</v>
      </c>
      <c r="K23" s="20"/>
      <c r="L23" s="20"/>
      <c r="M23" s="24"/>
      <c r="N23" s="24"/>
      <c r="O23" s="24"/>
    </row>
    <row r="24" spans="1:15" ht="11.25" customHeight="1">
      <c r="A24" s="23"/>
      <c r="B24" s="26" t="str">
        <f>'[7]Eingabe Bilanz'!B25</f>
        <v> 1.</v>
      </c>
      <c r="C24" s="26" t="str">
        <f>'[7]Eingabe Bilanz'!C25</f>
        <v>Roh-, Hilfs- und Betriebsstoffe</v>
      </c>
      <c r="D24" s="23"/>
      <c r="E24" s="24">
        <f>'[7]Eingabe Bilanz'!E25</f>
        <v>534100.11</v>
      </c>
      <c r="F24" s="24"/>
      <c r="G24" s="24">
        <f>'[7]Eingabe Bilanz'!G25</f>
        <v>566925.49</v>
      </c>
      <c r="H24" s="23"/>
      <c r="I24" s="23"/>
      <c r="J24" s="26" t="str">
        <f>'[7]Eingabe Bilanz'!J28</f>
        <v> 1.</v>
      </c>
      <c r="K24" s="26" t="str">
        <f>'[7]Eingabe Bilanz'!K28</f>
        <v>Pensionsrückstellungen</v>
      </c>
      <c r="L24" s="23"/>
      <c r="M24" s="24">
        <f>'[7]Eingabe Bilanz'!M28</f>
        <v>201539</v>
      </c>
      <c r="N24" s="24"/>
      <c r="O24" s="24">
        <f>'[7]Eingabe Bilanz'!O28</f>
        <v>160855</v>
      </c>
    </row>
    <row r="25" spans="1:15" ht="11.25" customHeight="1">
      <c r="A25" s="23"/>
      <c r="B25" s="26"/>
      <c r="C25" s="26"/>
      <c r="D25" s="31"/>
      <c r="E25" s="30">
        <f>'[7]Eingabe Bilanz'!E28</f>
        <v>534100.11</v>
      </c>
      <c r="F25" s="23"/>
      <c r="G25" s="30">
        <f>'[7]Eingabe Bilanz'!G28</f>
        <v>566925.49</v>
      </c>
      <c r="H25" s="23"/>
      <c r="I25" s="23"/>
      <c r="J25" s="26" t="str">
        <f>'[7]Eingabe Bilanz'!J30</f>
        <v> 3.</v>
      </c>
      <c r="K25" s="26" t="str">
        <f>'[7]Eingabe Bilanz'!K30</f>
        <v>Sonstige Rückstellungen</v>
      </c>
      <c r="L25" s="23"/>
      <c r="M25" s="24">
        <f>'[7]Eingabe Bilanz'!M30</f>
        <v>7346286.47</v>
      </c>
      <c r="N25" s="24"/>
      <c r="O25" s="24">
        <f>'[7]Eingabe Bilanz'!O30</f>
        <v>7106791.03</v>
      </c>
    </row>
    <row r="26" spans="1:15" ht="11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1"/>
      <c r="M26" s="28">
        <f>'[7]Eingabe Bilanz'!M31</f>
        <v>7547825.47</v>
      </c>
      <c r="N26" s="29"/>
      <c r="O26" s="28">
        <f>'[7]Eingabe Bilanz'!O31</f>
        <v>7267646.03</v>
      </c>
    </row>
    <row r="27" spans="1:12" ht="11.25" customHeight="1">
      <c r="A27" s="26" t="str">
        <f>'[7]Eingabe Bilanz'!A30</f>
        <v>II.</v>
      </c>
      <c r="B27" s="26" t="str">
        <f>'[7]Eingabe Bilanz'!B30</f>
        <v>Forderungen und sonstige Vermögensgegenstände</v>
      </c>
      <c r="C27" s="23"/>
      <c r="D27" s="23"/>
      <c r="E27" s="24"/>
      <c r="F27" s="24"/>
      <c r="G27" s="24"/>
      <c r="H27" s="23"/>
      <c r="I27" s="23"/>
      <c r="J27" s="23"/>
      <c r="K27" s="23"/>
      <c r="L27" s="26"/>
    </row>
    <row r="28" spans="1:15" ht="11.25" customHeight="1">
      <c r="A28" s="23"/>
      <c r="B28" s="26" t="str">
        <f>'[7]Eingabe Bilanz'!B31</f>
        <v> 1.</v>
      </c>
      <c r="C28" s="26" t="str">
        <f>'[7]Eingabe Bilanz'!C31</f>
        <v>Forderungen aus Lieferungen und Leistungen</v>
      </c>
      <c r="D28" s="23"/>
      <c r="E28" s="24">
        <f>'[7]Eingabe Bilanz'!E31</f>
        <v>14260874.46</v>
      </c>
      <c r="F28" s="24"/>
      <c r="G28" s="24">
        <f>'[7]Eingabe Bilanz'!G31</f>
        <v>13378407.42</v>
      </c>
      <c r="H28" s="23"/>
      <c r="I28" s="20" t="str">
        <f>'[7]Eingabe Bilanz'!I33</f>
        <v>D.</v>
      </c>
      <c r="J28" s="20" t="str">
        <f>'[7]Eingabe Bilanz'!J33</f>
        <v>Verbindlichkeiten</v>
      </c>
      <c r="K28" s="20"/>
      <c r="L28" s="20"/>
      <c r="M28" s="23"/>
      <c r="N28" s="23"/>
      <c r="O28" s="23"/>
    </row>
    <row r="29" spans="1:15" ht="11.25" customHeight="1">
      <c r="A29" s="23"/>
      <c r="B29" s="26"/>
      <c r="C29" s="32" t="str">
        <f>'[7]Eingabe Bilanz'!C32</f>
        <v>-</v>
      </c>
      <c r="D29" s="26" t="str">
        <f>'[7]Eingabe Bilanz'!D32</f>
        <v>davon mit einer Restlaufzeit von mehr als einem Jahr</v>
      </c>
      <c r="E29" s="24"/>
      <c r="F29" s="24"/>
      <c r="G29" s="24"/>
      <c r="H29" s="23"/>
      <c r="I29" s="23"/>
      <c r="J29" s="26" t="str">
        <f>'[7]Eingabe Bilanz'!J34</f>
        <v> 2.</v>
      </c>
      <c r="K29" s="26" t="str">
        <f>'[7]Eingabe Bilanz'!K34</f>
        <v>Erhaltene Anzahlungen</v>
      </c>
      <c r="L29" s="23"/>
      <c r="M29" s="24">
        <f>'[7]Eingabe Bilanz'!M34</f>
        <v>2356.3</v>
      </c>
      <c r="N29" s="24"/>
      <c r="O29" s="24">
        <f>'[7]Eingabe Bilanz'!O34</f>
        <v>1820.88</v>
      </c>
    </row>
    <row r="30" spans="1:15" ht="11.25" customHeight="1">
      <c r="A30" s="23"/>
      <c r="B30" s="26"/>
      <c r="C30" s="26"/>
      <c r="D30" s="26" t="str">
        <f>'[7]Eingabe Bilanz'!D33</f>
        <v>EUR 0,00 (Vorjahr EUR 0,00)</v>
      </c>
      <c r="E30" s="24"/>
      <c r="F30" s="24"/>
      <c r="G30" s="24"/>
      <c r="H30" s="23"/>
      <c r="I30" s="23"/>
      <c r="J30" s="26"/>
      <c r="K30" s="32" t="str">
        <f>'[7]Eingabe Bilanz'!K35</f>
        <v>-</v>
      </c>
      <c r="L30" s="26" t="str">
        <f>'[7]Eingabe Bilanz'!L35</f>
        <v>davon mit einer Restlaufzeit bis zu einem Jahr</v>
      </c>
      <c r="M30" s="24"/>
      <c r="N30" s="24"/>
      <c r="O30" s="24"/>
    </row>
    <row r="31" spans="1:15" ht="11.25" customHeight="1">
      <c r="A31" s="23"/>
      <c r="B31" s="26" t="str">
        <f>'[7]Eingabe Bilanz'!B34</f>
        <v> 2.</v>
      </c>
      <c r="C31" s="26" t="str">
        <f>'[7]Eingabe Bilanz'!C34</f>
        <v>Forderungen an Gesellschafter bzw. Krankenhausträger</v>
      </c>
      <c r="D31" s="23"/>
      <c r="E31" s="24">
        <f>'[7]Eingabe Bilanz'!E34</f>
        <v>5654731.7</v>
      </c>
      <c r="F31" s="24"/>
      <c r="G31" s="24">
        <f>'[7]Eingabe Bilanz'!G34</f>
        <v>7429598.14</v>
      </c>
      <c r="H31" s="23"/>
      <c r="I31" s="23"/>
      <c r="J31" s="26"/>
      <c r="K31" s="26"/>
      <c r="L31" s="26" t="str">
        <f>'[7]Eingabe Bilanz'!L36</f>
        <v>EUR 2.356,30 (Vorjahr EUR 1.820,88)</v>
      </c>
      <c r="M31" s="24"/>
      <c r="N31" s="24"/>
      <c r="O31" s="24"/>
    </row>
    <row r="32" spans="1:15" ht="11.25" customHeight="1">
      <c r="A32" s="23"/>
      <c r="B32" s="26"/>
      <c r="C32" s="32" t="str">
        <f>'[7]Eingabe Bilanz'!C35</f>
        <v>-</v>
      </c>
      <c r="D32" s="26" t="str">
        <f>'[7]Eingabe Bilanz'!D35</f>
        <v>davon mit einer Restlaufzeit von mehr als einem Jahr</v>
      </c>
      <c r="E32" s="24"/>
      <c r="F32" s="24"/>
      <c r="G32" s="24"/>
      <c r="H32" s="23"/>
      <c r="I32" s="23"/>
      <c r="J32" s="26" t="str">
        <f>'[7]Eingabe Bilanz'!J37</f>
        <v> 3.</v>
      </c>
      <c r="K32" s="26" t="str">
        <f>'[7]Eingabe Bilanz'!K37</f>
        <v>Verbindlichkeiten aus Lieferungen und Leistungen</v>
      </c>
      <c r="L32" s="23"/>
      <c r="M32" s="24">
        <f>'[7]Eingabe Bilanz'!M37</f>
        <v>907207.82</v>
      </c>
      <c r="N32" s="24"/>
      <c r="O32" s="24">
        <f>'[7]Eingabe Bilanz'!O37</f>
        <v>1366335.87</v>
      </c>
    </row>
    <row r="33" spans="1:15" ht="11.25" customHeight="1">
      <c r="A33" s="23"/>
      <c r="B33" s="26"/>
      <c r="C33" s="26"/>
      <c r="D33" s="26" t="str">
        <f>'[7]Eingabe Bilanz'!D36</f>
        <v>EUR 0,00 (Vorjahr EUR 0,00)</v>
      </c>
      <c r="E33" s="24"/>
      <c r="F33" s="24"/>
      <c r="G33" s="24"/>
      <c r="H33" s="23"/>
      <c r="I33" s="23"/>
      <c r="J33" s="26"/>
      <c r="K33" s="32" t="str">
        <f>'[7]Eingabe Bilanz'!K38</f>
        <v>-</v>
      </c>
      <c r="L33" s="26" t="str">
        <f>'[7]Eingabe Bilanz'!L38</f>
        <v>davon mit einer Restlaufzeit bis zu einem Jahr</v>
      </c>
      <c r="M33" s="24"/>
      <c r="N33" s="24"/>
      <c r="O33" s="24"/>
    </row>
    <row r="34" spans="1:15" ht="11.25" customHeight="1">
      <c r="A34" s="23"/>
      <c r="B34" s="26" t="str">
        <f>'[7]Eingabe Bilanz'!B37</f>
        <v> 3.</v>
      </c>
      <c r="C34" s="26" t="str">
        <f>'[7]Eingabe Bilanz'!C37</f>
        <v>Forderungen nach dem Krankenhausfinanzierungsrecht</v>
      </c>
      <c r="D34" s="23"/>
      <c r="E34" s="24">
        <f>'[7]Eingabe Bilanz'!E37</f>
        <v>1962077</v>
      </c>
      <c r="F34" s="24"/>
      <c r="G34" s="24">
        <f>'[7]Eingabe Bilanz'!G37</f>
        <v>0</v>
      </c>
      <c r="H34" s="23"/>
      <c r="I34" s="23"/>
      <c r="J34" s="26"/>
      <c r="K34" s="26"/>
      <c r="L34" s="26" t="str">
        <f>'[7]Eingabe Bilanz'!L39</f>
        <v>EUR 907.207,82 (Vorjahr EUR 1.366.335,87)</v>
      </c>
      <c r="M34" s="24"/>
      <c r="N34" s="24"/>
      <c r="O34" s="24"/>
    </row>
    <row r="35" spans="1:15" ht="11.25" customHeight="1">
      <c r="A35" s="23"/>
      <c r="B35" s="26"/>
      <c r="C35" s="32" t="str">
        <f>'[7]Eingabe Bilanz'!C38</f>
        <v>-</v>
      </c>
      <c r="D35" s="26" t="str">
        <f>'[7]Eingabe Bilanz'!D38</f>
        <v>davon nach der BPflV</v>
      </c>
      <c r="E35" s="24"/>
      <c r="F35" s="24"/>
      <c r="G35" s="24"/>
      <c r="H35" s="23"/>
      <c r="I35" s="23"/>
      <c r="J35" s="26" t="str">
        <f>'[7]Eingabe Bilanz'!J40</f>
        <v> 5.</v>
      </c>
      <c r="K35" s="26" t="str">
        <f>'[7]Eingabe Bilanz'!K40</f>
        <v>Verbindlichkeiten gegenüber dem Krankenhausträger</v>
      </c>
      <c r="L35" s="23"/>
      <c r="M35" s="24">
        <f>'[7]Eingabe Bilanz'!M40</f>
        <v>10918316.26</v>
      </c>
      <c r="N35" s="24"/>
      <c r="O35" s="24">
        <f>'[7]Eingabe Bilanz'!O40</f>
        <v>9257515.55</v>
      </c>
    </row>
    <row r="36" spans="1:15" ht="11.25" customHeight="1">
      <c r="A36" s="23"/>
      <c r="B36" s="26"/>
      <c r="C36" s="26"/>
      <c r="D36" s="26" t="str">
        <f>'[7]Eingabe Bilanz'!D39</f>
        <v>EUR 278.077,00 (Vorjahr EUR 0,00)</v>
      </c>
      <c r="E36" s="24"/>
      <c r="F36" s="24"/>
      <c r="G36" s="24"/>
      <c r="H36" s="23"/>
      <c r="I36" s="23"/>
      <c r="J36" s="26"/>
      <c r="K36" s="32" t="str">
        <f>'[7]Eingabe Bilanz'!K41</f>
        <v>-</v>
      </c>
      <c r="L36" s="26" t="str">
        <f>'[7]Eingabe Bilanz'!L41</f>
        <v>davon mit einer Restlaufzeit bis zu einem Jahr</v>
      </c>
      <c r="M36" s="24"/>
      <c r="N36" s="24"/>
      <c r="O36" s="24"/>
    </row>
    <row r="37" spans="1:15" ht="11.25" customHeight="1">
      <c r="A37" s="23"/>
      <c r="B37" s="26"/>
      <c r="C37" s="32" t="str">
        <f>'[7]Eingabe Bilanz'!C40</f>
        <v>-</v>
      </c>
      <c r="D37" s="26" t="str">
        <f>'[7]Eingabe Bilanz'!D40</f>
        <v>davon mit einer Restlaufzeit von mehr als einem Jahr</v>
      </c>
      <c r="E37" s="24"/>
      <c r="F37" s="24"/>
      <c r="G37" s="24"/>
      <c r="H37" s="23"/>
      <c r="I37" s="23"/>
      <c r="J37" s="26"/>
      <c r="K37" s="26"/>
      <c r="L37" s="26" t="str">
        <f>'[7]Eingabe Bilanz'!L42</f>
        <v>EUR 10.918.316,26 (Vorjahr EUR 9.257.515,55)</v>
      </c>
      <c r="M37" s="24"/>
      <c r="N37" s="24"/>
      <c r="O37" s="24"/>
    </row>
    <row r="38" spans="1:15" ht="11.25" customHeight="1">
      <c r="A38" s="23"/>
      <c r="B38" s="26"/>
      <c r="C38" s="26"/>
      <c r="D38" s="26" t="str">
        <f>'[7]Eingabe Bilanz'!D41</f>
        <v>EUR 0,00 (Vorjahr EUR 0,00)</v>
      </c>
      <c r="E38" s="24"/>
      <c r="F38" s="24"/>
      <c r="G38" s="24"/>
      <c r="H38" s="23"/>
      <c r="I38" s="23"/>
      <c r="J38" s="26" t="str">
        <f>'[7]Eingabe Bilanz'!J43</f>
        <v> 6.</v>
      </c>
      <c r="K38" s="26" t="str">
        <f>'[7]Eingabe Bilanz'!K43</f>
        <v>Verbindlichkeiten nach dem Krankenhausfinanzierungsgesetz</v>
      </c>
      <c r="L38" s="23"/>
      <c r="M38" s="24">
        <f>'[7]Eingabe Bilanz'!M43</f>
        <v>1882532.57</v>
      </c>
      <c r="N38" s="24"/>
      <c r="O38" s="24">
        <f>'[7]Eingabe Bilanz'!O43</f>
        <v>110963.37</v>
      </c>
    </row>
    <row r="39" spans="1:15" ht="11.25" customHeight="1">
      <c r="A39" s="23"/>
      <c r="B39" s="26" t="str">
        <f>'[7]Eingabe Bilanz'!B42</f>
        <v> 6.</v>
      </c>
      <c r="C39" s="26" t="str">
        <f>'[7]Eingabe Bilanz'!C42</f>
        <v>Sonstige Vermögensgegenstände</v>
      </c>
      <c r="D39" s="23"/>
      <c r="E39" s="24">
        <f>'[7]Eingabe Bilanz'!E42</f>
        <v>2361774.93</v>
      </c>
      <c r="F39" s="24"/>
      <c r="G39" s="24">
        <f>'[7]Eingabe Bilanz'!G42</f>
        <v>4364390.22</v>
      </c>
      <c r="H39" s="23"/>
      <c r="I39" s="23"/>
      <c r="J39" s="26"/>
      <c r="K39" s="32" t="str">
        <f>'[7]Eingabe Bilanz'!K44</f>
        <v>-</v>
      </c>
      <c r="L39" s="26" t="str">
        <f>'[7]Eingabe Bilanz'!L44</f>
        <v>davon nach der BPflV</v>
      </c>
      <c r="M39" s="24"/>
      <c r="N39" s="24"/>
      <c r="O39" s="24"/>
    </row>
    <row r="40" spans="1:15" ht="11.25" customHeight="1">
      <c r="A40" s="23"/>
      <c r="B40" s="26"/>
      <c r="C40" s="32" t="str">
        <f>'[7]Eingabe Bilanz'!C43</f>
        <v>-</v>
      </c>
      <c r="D40" s="26" t="str">
        <f>'[7]Eingabe Bilanz'!D43</f>
        <v>davon mit einer Restlaufzeit von mehr als einem Jahr</v>
      </c>
      <c r="E40" s="29"/>
      <c r="F40" s="24"/>
      <c r="G40" s="29"/>
      <c r="H40" s="23"/>
      <c r="I40" s="23"/>
      <c r="J40" s="26"/>
      <c r="K40" s="26"/>
      <c r="L40" s="26" t="str">
        <f>'[7]Eingabe Bilanz'!L45</f>
        <v>EUR 0,00 (Vorjahr EUR 36.550,00)</v>
      </c>
      <c r="M40" s="24"/>
      <c r="N40" s="24"/>
      <c r="O40" s="24"/>
    </row>
    <row r="41" spans="1:15" ht="11.25" customHeight="1">
      <c r="A41" s="23"/>
      <c r="B41" s="26"/>
      <c r="C41" s="26"/>
      <c r="D41" s="26" t="str">
        <f>'[7]Eingabe Bilanz'!D44</f>
        <v>EUR 0,00 (Vorjahr EUR 0,00)</v>
      </c>
      <c r="E41" s="29"/>
      <c r="F41" s="24"/>
      <c r="G41" s="29"/>
      <c r="H41" s="23"/>
      <c r="I41" s="20"/>
      <c r="J41" s="26"/>
      <c r="K41" s="32" t="str">
        <f>'[7]Eingabe Bilanz'!K46</f>
        <v>-</v>
      </c>
      <c r="L41" s="26" t="str">
        <f>'[7]Eingabe Bilanz'!L46</f>
        <v>davon mit einer Restlaufzeit bis zu einem Jahr</v>
      </c>
      <c r="M41" s="24"/>
      <c r="N41" s="24"/>
      <c r="O41" s="24"/>
    </row>
    <row r="42" spans="1:15" ht="11.25" customHeight="1">
      <c r="A42" s="23"/>
      <c r="B42" s="23"/>
      <c r="C42" s="23"/>
      <c r="D42" s="23"/>
      <c r="E42" s="30">
        <f>'[7]Eingabe Bilanz'!E45</f>
        <v>24239458.09</v>
      </c>
      <c r="F42" s="24"/>
      <c r="G42" s="30">
        <f>'[7]Eingabe Bilanz'!G45</f>
        <v>25172395.779999997</v>
      </c>
      <c r="H42" s="23"/>
      <c r="I42" s="23"/>
      <c r="J42" s="26"/>
      <c r="K42" s="26"/>
      <c r="L42" s="26" t="str">
        <f>'[7]Eingabe Bilanz'!L47</f>
        <v>EUR 1.882.532,57 (Vorjahr EUR 110.963,37)</v>
      </c>
      <c r="M42" s="24"/>
      <c r="N42" s="24"/>
      <c r="O42" s="24"/>
    </row>
    <row r="43" spans="1:15" ht="11.25" customHeight="1">
      <c r="A43" s="23"/>
      <c r="B43" s="23"/>
      <c r="C43" s="23"/>
      <c r="D43" s="26"/>
      <c r="E43" s="29"/>
      <c r="F43" s="29"/>
      <c r="G43" s="29"/>
      <c r="H43" s="23"/>
      <c r="I43" s="23"/>
      <c r="J43" s="26" t="str">
        <f>'[7]Eingabe Bilanz'!J48</f>
        <v> 7.</v>
      </c>
      <c r="K43" s="26" t="str">
        <f>'[7]Eingabe Bilanz'!K48</f>
        <v>Verbindlichkeiten aus sonstigen Zuwendungen</v>
      </c>
      <c r="L43" s="23"/>
      <c r="M43" s="33">
        <f>'[7]Eingabe Bilanz'!M48</f>
        <v>2099440.31</v>
      </c>
      <c r="N43" s="23"/>
      <c r="O43" s="24">
        <f>'[7]Eingabe Bilanz'!O48</f>
        <v>5985897.61</v>
      </c>
    </row>
    <row r="44" spans="1:15" ht="11.25" customHeight="1">
      <c r="A44" s="26" t="str">
        <f>'[7]Eingabe Bilanz'!A47</f>
        <v>IV.</v>
      </c>
      <c r="B44" s="26" t="str">
        <f>'[7]Eingabe Bilanz'!B47</f>
        <v>Kassenbestand, Guthaben bei Kreditinstituten</v>
      </c>
      <c r="C44" s="23"/>
      <c r="D44" s="23"/>
      <c r="E44" s="27">
        <f>'[7]Eingabe Bilanz'!E47</f>
        <v>343600.43</v>
      </c>
      <c r="F44" s="24"/>
      <c r="G44" s="27">
        <f>'[7]Eingabe Bilanz'!G47</f>
        <v>87194.05</v>
      </c>
      <c r="H44" s="23"/>
      <c r="I44" s="23"/>
      <c r="J44" s="26"/>
      <c r="K44" s="32" t="str">
        <f>'[7]Eingabe Bilanz'!K49</f>
        <v>-</v>
      </c>
      <c r="L44" s="26" t="str">
        <f>'[7]Eingabe Bilanz'!L49</f>
        <v>davon mit einer Restlaufzeit bis zu einem Jahr</v>
      </c>
      <c r="M44" s="33"/>
      <c r="N44" s="23"/>
      <c r="O44" s="33"/>
    </row>
    <row r="45" spans="1:15" ht="11.25" customHeight="1">
      <c r="A45" s="23"/>
      <c r="B45" s="23"/>
      <c r="C45" s="23"/>
      <c r="D45" s="23"/>
      <c r="E45" s="23"/>
      <c r="F45" s="23"/>
      <c r="G45" s="23"/>
      <c r="H45" s="23"/>
      <c r="I45" s="23"/>
      <c r="J45" s="26"/>
      <c r="K45" s="26"/>
      <c r="L45" s="26" t="str">
        <f>'[7]Eingabe Bilanz'!L50</f>
        <v>EUR 2.099.440,31 (Vorjahr EUR 5.985.897,61)</v>
      </c>
      <c r="M45" s="23"/>
      <c r="N45" s="23"/>
      <c r="O45" s="23"/>
    </row>
    <row r="46" spans="1:15" ht="11.25" customHeight="1">
      <c r="A46" s="23"/>
      <c r="B46" s="23"/>
      <c r="C46" s="23"/>
      <c r="D46" s="26"/>
      <c r="E46" s="28">
        <f>'[7]Eingabe Bilanz'!E49</f>
        <v>25117158.63</v>
      </c>
      <c r="F46" s="29"/>
      <c r="G46" s="28">
        <f>'[7]Eingabe Bilanz'!G49</f>
        <v>25826515.319999997</v>
      </c>
      <c r="H46" s="23"/>
      <c r="J46" s="26" t="str">
        <f>'[7]Eingabe Bilanz'!J51</f>
        <v>10.</v>
      </c>
      <c r="K46" s="26" t="str">
        <f>'[7]Eingabe Bilanz'!K51</f>
        <v>sonstige Verbindlichkeiten</v>
      </c>
      <c r="L46" s="23"/>
      <c r="M46" s="24">
        <f>'[7]Eingabe Bilanz'!M51</f>
        <v>571286.72</v>
      </c>
      <c r="N46" s="24"/>
      <c r="O46" s="24">
        <f>'[7]Eingabe Bilanz'!O51</f>
        <v>593292.23</v>
      </c>
    </row>
    <row r="47" spans="1:15" ht="11.25" customHeight="1">
      <c r="A47" s="23"/>
      <c r="B47" s="23"/>
      <c r="C47" s="23"/>
      <c r="D47" s="23"/>
      <c r="E47" s="23"/>
      <c r="F47" s="23"/>
      <c r="G47" s="23"/>
      <c r="H47" s="23"/>
      <c r="J47" s="26"/>
      <c r="K47" s="32" t="str">
        <f>'[7]Eingabe Bilanz'!K52</f>
        <v>-</v>
      </c>
      <c r="L47" s="26" t="str">
        <f>'[7]Eingabe Bilanz'!L52</f>
        <v>davon mit einer Restlaufzeit bis zu einem Jahr</v>
      </c>
      <c r="M47" s="24"/>
      <c r="N47" s="24"/>
      <c r="O47" s="24"/>
    </row>
    <row r="48" spans="1:15" ht="11.25" customHeight="1">
      <c r="A48" s="23"/>
      <c r="B48" s="23"/>
      <c r="C48" s="26"/>
      <c r="D48" s="26"/>
      <c r="H48" s="23"/>
      <c r="J48" s="26"/>
      <c r="K48" s="26"/>
      <c r="L48" s="26" t="str">
        <f>'[7]Eingabe Bilanz'!L53</f>
        <v>EUR 571.286,72 (Vorjahr EUR 593.292,33)</v>
      </c>
      <c r="M48" s="24"/>
      <c r="N48" s="24"/>
      <c r="O48" s="24"/>
    </row>
    <row r="49" spans="1:15" ht="11.25" customHeight="1">
      <c r="A49" s="23"/>
      <c r="B49" s="23"/>
      <c r="C49" s="26"/>
      <c r="D49" s="26"/>
      <c r="H49" s="23"/>
      <c r="J49" s="23"/>
      <c r="K49" s="23"/>
      <c r="L49" s="23"/>
      <c r="M49" s="28">
        <f>'[7]Eingabe Bilanz'!M54</f>
        <v>16381139.98</v>
      </c>
      <c r="N49" s="29"/>
      <c r="O49" s="28">
        <f>'[7]Eingabe Bilanz'!O54</f>
        <v>17315825.51</v>
      </c>
    </row>
    <row r="50" spans="1:8" ht="11.25" customHeight="1">
      <c r="A50" s="23"/>
      <c r="B50" s="23"/>
      <c r="C50" s="26"/>
      <c r="D50" s="26"/>
      <c r="H50" s="23"/>
    </row>
    <row r="51" spans="1:16" ht="11.25" customHeight="1" thickBot="1">
      <c r="A51" s="23"/>
      <c r="B51" s="23"/>
      <c r="C51" s="26"/>
      <c r="D51" s="26"/>
      <c r="E51" s="29"/>
      <c r="F51" s="29"/>
      <c r="G51" s="29"/>
      <c r="H51" s="23"/>
      <c r="I51" s="20" t="str">
        <f>'[7]Eingabe Bilanz'!I56</f>
        <v>F.</v>
      </c>
      <c r="J51" s="20" t="str">
        <f>'[7]Eingabe Bilanz'!J56</f>
        <v>Rechnungsabgrenzungsposten</v>
      </c>
      <c r="K51" s="20"/>
      <c r="L51" s="20"/>
      <c r="M51" s="35">
        <f>'[7]Eingabe Bilanz'!M56</f>
        <v>53594.91</v>
      </c>
      <c r="N51" s="24"/>
      <c r="O51" s="35">
        <f>'[7]Eingabe Bilanz'!O56</f>
        <v>0</v>
      </c>
      <c r="P51" s="19"/>
    </row>
    <row r="52" spans="1:15" ht="11.25" customHeight="1">
      <c r="A52" s="23"/>
      <c r="B52" s="23"/>
      <c r="C52" s="26"/>
      <c r="D52" s="26"/>
      <c r="J52" s="23"/>
      <c r="K52" s="23"/>
      <c r="L52" s="23"/>
      <c r="M52" s="23"/>
      <c r="N52" s="23"/>
      <c r="O52" s="23"/>
    </row>
    <row r="53" spans="1:17" s="19" customFormat="1" ht="14.25" customHeight="1" thickBot="1">
      <c r="A53" s="23"/>
      <c r="B53" s="23"/>
      <c r="C53" s="26"/>
      <c r="D53" s="26"/>
      <c r="E53" s="36">
        <f>'[7]Eingabe Bilanz'!E58</f>
        <v>43346980.81</v>
      </c>
      <c r="F53" s="37"/>
      <c r="G53" s="36">
        <f>'[7]Eingabe Bilanz'!G58</f>
        <v>42755451.47</v>
      </c>
      <c r="H53" s="25"/>
      <c r="M53" s="36">
        <f>'[7]Eingabe Bilanz'!M58</f>
        <v>43346980.809999995</v>
      </c>
      <c r="O53" s="36">
        <f>'[7]Eingabe Bilanz'!O58</f>
        <v>42755451.47</v>
      </c>
      <c r="P53" s="25"/>
      <c r="Q53" s="25"/>
    </row>
    <row r="54" spans="5:17" ht="11.25" customHeight="1" thickTop="1">
      <c r="E54" s="29"/>
      <c r="F54" s="29"/>
      <c r="G54" s="29"/>
      <c r="J54" s="34"/>
      <c r="K54" s="34"/>
      <c r="L54" s="34"/>
      <c r="M54" s="38">
        <f>IF(M53=E53,"","gleiche Bilanzsumme ??")</f>
      </c>
      <c r="O54" s="39">
        <f>IF(O53=G53,"","gleiche Bilanzsumme ??")</f>
      </c>
      <c r="Q54" s="19"/>
    </row>
    <row r="55" ht="11.25" customHeight="1"/>
    <row r="56" spans="1:7" ht="11.25" customHeight="1">
      <c r="A56" s="19"/>
      <c r="B56" s="19"/>
      <c r="C56" s="19"/>
      <c r="D56" s="19"/>
      <c r="E56" s="38">
        <f>IF(E53=M53,"","gleiche Bilanzsumme ??")</f>
      </c>
      <c r="G56" s="39">
        <f>IF(G53=O53,"","gleiche Bilanzsumme ??")</f>
      </c>
    </row>
    <row r="57" ht="11.25" customHeight="1"/>
    <row r="58" s="19" customFormat="1" ht="14.25" customHeight="1"/>
    <row r="59" ht="11.25" customHeight="1"/>
    <row r="60" spans="9:15" ht="11.25" customHeight="1">
      <c r="I60" s="20"/>
      <c r="J60" s="23"/>
      <c r="K60" s="23"/>
      <c r="L60" s="23"/>
      <c r="M60" s="41"/>
      <c r="N60" s="23"/>
      <c r="O60" s="41"/>
    </row>
    <row r="61" spans="1:15" ht="11.25" customHeight="1">
      <c r="A61" s="23"/>
      <c r="B61" s="23"/>
      <c r="C61" s="23"/>
      <c r="D61" s="23"/>
      <c r="E61" s="23"/>
      <c r="F61" s="23"/>
      <c r="G61" s="23"/>
      <c r="I61" s="26"/>
      <c r="J61" s="23"/>
      <c r="K61" s="23"/>
      <c r="L61" s="40"/>
      <c r="M61" s="23"/>
      <c r="N61" s="23"/>
      <c r="O61" s="23"/>
    </row>
    <row r="62" spans="1:15" ht="11.25" customHeight="1">
      <c r="A62" s="23"/>
      <c r="B62" s="23"/>
      <c r="C62" s="23"/>
      <c r="D62" s="40"/>
      <c r="E62" s="23"/>
      <c r="F62" s="23"/>
      <c r="G62" s="122"/>
      <c r="H62" s="44"/>
      <c r="I62" s="45"/>
      <c r="J62" s="46"/>
      <c r="K62" s="46"/>
      <c r="L62" s="46"/>
      <c r="M62" s="46"/>
      <c r="N62" s="46"/>
      <c r="O62" s="46"/>
    </row>
    <row r="63" spans="8:16" ht="11.25" customHeight="1">
      <c r="H63" s="123"/>
      <c r="I63" s="45"/>
      <c r="J63" s="46"/>
      <c r="K63" s="46"/>
      <c r="L63" s="46"/>
      <c r="M63" s="46"/>
      <c r="N63" s="46"/>
      <c r="O63" s="46"/>
      <c r="P63" s="24"/>
    </row>
    <row r="64" spans="1:16" s="13" customFormat="1" ht="11.25" customHeight="1">
      <c r="A64" s="25"/>
      <c r="B64" s="25"/>
      <c r="C64" s="25"/>
      <c r="D64" s="25"/>
      <c r="E64" s="25"/>
      <c r="F64" s="25"/>
      <c r="G64" s="25"/>
      <c r="H64" s="124"/>
      <c r="I64" s="125"/>
      <c r="J64" s="51"/>
      <c r="K64" s="51"/>
      <c r="L64" s="51"/>
      <c r="M64" s="51"/>
      <c r="N64" s="51"/>
      <c r="O64" s="51"/>
      <c r="P64" s="126"/>
    </row>
    <row r="65" spans="1:17" ht="11.25" customHeight="1">
      <c r="A65" s="136" t="s">
        <v>103</v>
      </c>
      <c r="B65" s="137"/>
      <c r="C65" s="138"/>
      <c r="D65" s="138"/>
      <c r="E65" s="138"/>
      <c r="F65" s="138"/>
      <c r="G65" s="139"/>
      <c r="H65" s="139"/>
      <c r="I65" s="137"/>
      <c r="J65" s="138"/>
      <c r="K65" s="138"/>
      <c r="L65" s="138"/>
      <c r="M65" s="138"/>
      <c r="N65" s="138"/>
      <c r="O65" s="138"/>
      <c r="P65" s="140"/>
      <c r="Q65" s="138"/>
    </row>
    <row r="66" spans="1:17" ht="11.25" customHeight="1">
      <c r="A66" s="101"/>
      <c r="B66" s="141"/>
      <c r="H66" s="44"/>
      <c r="I66" s="101"/>
      <c r="P66" s="102"/>
      <c r="Q66" s="142"/>
    </row>
    <row r="67" spans="1:17" ht="19.5" customHeight="1">
      <c r="A67" s="101"/>
      <c r="B67" s="141"/>
      <c r="C67" s="141"/>
      <c r="D67" s="141"/>
      <c r="E67" s="143"/>
      <c r="F67" s="144"/>
      <c r="G67" s="144"/>
      <c r="H67" s="44"/>
      <c r="I67" s="141"/>
      <c r="P67" s="102"/>
      <c r="Q67" s="142"/>
    </row>
    <row r="68" spans="1:17" ht="11.25" customHeight="1">
      <c r="A68" s="141" t="str">
        <f>A7</f>
        <v>A k t i v a </v>
      </c>
      <c r="B68" s="141"/>
      <c r="C68" s="141"/>
      <c r="D68" s="141"/>
      <c r="E68" s="145"/>
      <c r="F68" s="146" t="s">
        <v>104</v>
      </c>
      <c r="H68" s="147"/>
      <c r="I68" s="141" t="str">
        <f>I7</f>
        <v>P a s s i v a</v>
      </c>
      <c r="J68" s="141"/>
      <c r="K68" s="141"/>
      <c r="L68" s="141"/>
      <c r="M68" s="145"/>
      <c r="N68" s="146" t="s">
        <v>104</v>
      </c>
      <c r="P68" s="147"/>
      <c r="Q68" s="142"/>
    </row>
    <row r="69" spans="1:17" ht="11.25" customHeight="1">
      <c r="A69" s="141"/>
      <c r="B69" s="141"/>
      <c r="C69" s="141"/>
      <c r="D69" s="34"/>
      <c r="E69" s="148">
        <f>E7</f>
        <v>2003</v>
      </c>
      <c r="F69" s="149" t="s">
        <v>105</v>
      </c>
      <c r="G69" s="150">
        <f>G7</f>
        <v>2002</v>
      </c>
      <c r="H69" s="44"/>
      <c r="I69" s="101"/>
      <c r="J69" s="141"/>
      <c r="K69" s="141"/>
      <c r="L69" s="141"/>
      <c r="M69" s="148">
        <f>M7</f>
        <v>2003</v>
      </c>
      <c r="N69" s="151" t="s">
        <v>105</v>
      </c>
      <c r="O69" s="150">
        <f>O7</f>
        <v>2002</v>
      </c>
      <c r="P69" s="44"/>
      <c r="Q69" s="142"/>
    </row>
    <row r="70" spans="1:17" ht="11.25">
      <c r="A70" s="101" t="str">
        <f>A9</f>
        <v>B.</v>
      </c>
      <c r="B70" s="101" t="str">
        <f>B9</f>
        <v>Anlagevermögen</v>
      </c>
      <c r="C70" s="101"/>
      <c r="D70" s="102"/>
      <c r="E70" s="102"/>
      <c r="H70" s="44"/>
      <c r="I70" s="101" t="str">
        <f>I9</f>
        <v>A.</v>
      </c>
      <c r="J70" s="101" t="str">
        <f>J9</f>
        <v>Eigenkapital</v>
      </c>
      <c r="K70" s="101"/>
      <c r="L70" s="101"/>
      <c r="M70" s="152"/>
      <c r="N70" s="101"/>
      <c r="O70" s="101"/>
      <c r="P70" s="44"/>
      <c r="Q70" s="142"/>
    </row>
    <row r="71" spans="1:17" ht="11.25">
      <c r="A71" s="101" t="str">
        <f>A10</f>
        <v>I.</v>
      </c>
      <c r="B71" s="101" t="str">
        <f>B10</f>
        <v>Immaterielle Vermögensgegenstände</v>
      </c>
      <c r="C71" s="101"/>
      <c r="D71" s="102"/>
      <c r="E71" s="153">
        <f>E10-G10</f>
        <v>1633.75</v>
      </c>
      <c r="G71" s="154">
        <f>E71/G10</f>
        <v>0.06420819844862774</v>
      </c>
      <c r="H71" s="155"/>
      <c r="I71" s="101"/>
      <c r="J71" s="101" t="str">
        <f>J10</f>
        <v> 1.</v>
      </c>
      <c r="K71" s="101" t="str">
        <f>K10</f>
        <v>Festgesetztes Kapital</v>
      </c>
      <c r="L71" s="101"/>
      <c r="M71" s="152">
        <f>M10-O10</f>
        <v>-111291.2200000002</v>
      </c>
      <c r="N71" s="101"/>
      <c r="O71" s="156">
        <f>M71/O10</f>
        <v>-0.09182374799291955</v>
      </c>
      <c r="P71" s="44"/>
      <c r="Q71" s="142"/>
    </row>
    <row r="72" spans="1:17" ht="11.25">
      <c r="A72" s="101"/>
      <c r="B72" s="101"/>
      <c r="C72" s="101"/>
      <c r="D72" s="102"/>
      <c r="E72" s="44"/>
      <c r="G72" s="157"/>
      <c r="H72" s="44"/>
      <c r="I72" s="101"/>
      <c r="J72" s="101" t="str">
        <f>J11</f>
        <v> 3.</v>
      </c>
      <c r="K72" s="101" t="str">
        <f>K11</f>
        <v>Gewinnrücklagen</v>
      </c>
      <c r="L72" s="101"/>
      <c r="M72" s="152"/>
      <c r="N72" s="101"/>
      <c r="O72" s="156"/>
      <c r="P72" s="44"/>
      <c r="Q72" s="142"/>
    </row>
    <row r="73" spans="1:17" ht="11.25">
      <c r="A73" s="101" t="str">
        <f>A12</f>
        <v>II.</v>
      </c>
      <c r="B73" s="101" t="str">
        <f>B12</f>
        <v>Sachanlagen</v>
      </c>
      <c r="C73" s="101"/>
      <c r="D73" s="102"/>
      <c r="E73" s="44"/>
      <c r="G73" s="157"/>
      <c r="H73" s="155"/>
      <c r="I73" s="101"/>
      <c r="J73" s="101"/>
      <c r="K73" s="101" t="e">
        <f>#REF!</f>
        <v>#REF!</v>
      </c>
      <c r="L73" s="101" t="e">
        <f>#REF!</f>
        <v>#REF!</v>
      </c>
      <c r="M73" s="152" t="e">
        <f>#REF!-#REF!</f>
        <v>#REF!</v>
      </c>
      <c r="N73" s="101"/>
      <c r="O73" s="156" t="e">
        <f>M73/#REF!</f>
        <v>#REF!</v>
      </c>
      <c r="P73" s="44"/>
      <c r="Q73" s="142"/>
    </row>
    <row r="74" spans="1:17" ht="11.25">
      <c r="A74" s="101"/>
      <c r="B74" s="101" t="str">
        <f>B13</f>
        <v> 1.</v>
      </c>
      <c r="C74" s="101" t="str">
        <f>C13</f>
        <v>Grundstücke mit Betriebsbauten</v>
      </c>
      <c r="D74" s="102"/>
      <c r="E74" s="44">
        <f>E13-G13</f>
        <v>3471008.789999999</v>
      </c>
      <c r="G74" s="156">
        <f>E74/G13</f>
        <v>0.30838884542832423</v>
      </c>
      <c r="H74" s="44"/>
      <c r="I74" s="101"/>
      <c r="J74" s="101"/>
      <c r="K74" s="101" t="e">
        <f>#REF!</f>
        <v>#REF!</v>
      </c>
      <c r="L74" s="101" t="e">
        <f>#REF!</f>
        <v>#REF!</v>
      </c>
      <c r="M74" s="152" t="e">
        <f>#REF!-#REF!</f>
        <v>#REF!</v>
      </c>
      <c r="N74" s="101"/>
      <c r="O74" s="156" t="e">
        <f>M74/#REF!</f>
        <v>#REF!</v>
      </c>
      <c r="P74" s="44"/>
      <c r="Q74" s="142"/>
    </row>
    <row r="75" spans="1:17" ht="11.25">
      <c r="A75" s="101"/>
      <c r="B75" s="101" t="str">
        <f>B14</f>
        <v> 2.</v>
      </c>
      <c r="C75" s="101" t="str">
        <f>C14</f>
        <v>Grundstücke mit Wohnbauten</v>
      </c>
      <c r="D75" s="102"/>
      <c r="E75" s="44">
        <f>E14-G14</f>
        <v>-49409.159999999916</v>
      </c>
      <c r="G75" s="156">
        <f>E75/G14</f>
        <v>-0.055549102885849036</v>
      </c>
      <c r="H75" s="44"/>
      <c r="I75" s="101"/>
      <c r="J75" s="101"/>
      <c r="K75" s="101" t="str">
        <f>K12</f>
        <v>c)</v>
      </c>
      <c r="L75" s="101" t="str">
        <f>L12</f>
        <v>freie Gewinnrücklage</v>
      </c>
      <c r="M75" s="152">
        <f>M12-O12</f>
        <v>0</v>
      </c>
      <c r="N75" s="101"/>
      <c r="O75" s="156">
        <f>M75/O12</f>
        <v>0</v>
      </c>
      <c r="P75" s="44"/>
      <c r="Q75" s="142"/>
    </row>
    <row r="76" spans="1:17" ht="11.25">
      <c r="A76" s="101"/>
      <c r="B76" s="101" t="e">
        <f>#REF!</f>
        <v>#REF!</v>
      </c>
      <c r="C76" s="101" t="e">
        <f>#REF!</f>
        <v>#REF!</v>
      </c>
      <c r="D76" s="102"/>
      <c r="E76" s="44" t="e">
        <f>#REF!-#REF!</f>
        <v>#REF!</v>
      </c>
      <c r="G76" s="156" t="e">
        <f>E76/#REF!</f>
        <v>#REF!</v>
      </c>
      <c r="H76" s="44"/>
      <c r="I76" s="101"/>
      <c r="J76" s="101"/>
      <c r="K76" s="101" t="e">
        <f>#REF!</f>
        <v>#REF!</v>
      </c>
      <c r="L76" s="101" t="e">
        <f>#REF!</f>
        <v>#REF!</v>
      </c>
      <c r="M76" s="152" t="e">
        <f>#REF!-#REF!</f>
        <v>#REF!</v>
      </c>
      <c r="N76" s="101"/>
      <c r="O76" s="156" t="e">
        <f>M76/#REF!</f>
        <v>#REF!</v>
      </c>
      <c r="P76" s="44"/>
      <c r="Q76" s="142"/>
    </row>
    <row r="77" spans="1:17" ht="11.25">
      <c r="A77" s="101"/>
      <c r="B77" s="101" t="str">
        <f aca="true" t="shared" si="0" ref="B77:C79">B15</f>
        <v> 4.</v>
      </c>
      <c r="C77" s="101" t="str">
        <f t="shared" si="0"/>
        <v>Technische Anlagen</v>
      </c>
      <c r="D77" s="102"/>
      <c r="E77" s="44">
        <f>E15-G15</f>
        <v>-671304.72</v>
      </c>
      <c r="G77" s="156">
        <f>E77/G15</f>
        <v>-0.5239179751418941</v>
      </c>
      <c r="H77" s="44"/>
      <c r="I77" s="101"/>
      <c r="J77" s="101" t="str">
        <f>J13</f>
        <v> 4.</v>
      </c>
      <c r="K77" s="101" t="str">
        <f>K13</f>
        <v>Gewinnvortrag</v>
      </c>
      <c r="L77" s="101"/>
      <c r="M77" s="152">
        <f>M13-O13</f>
        <v>1980.5299999999697</v>
      </c>
      <c r="N77" s="101"/>
      <c r="O77" s="156">
        <f>M77/O13</f>
        <v>0.0050824332263587025</v>
      </c>
      <c r="P77" s="44"/>
      <c r="Q77" s="142"/>
    </row>
    <row r="78" spans="1:17" ht="11.25">
      <c r="A78" s="101"/>
      <c r="B78" s="101" t="str">
        <f t="shared" si="0"/>
        <v> 5.</v>
      </c>
      <c r="C78" s="101" t="str">
        <f t="shared" si="0"/>
        <v>Einrichtungen und Ausstattungen</v>
      </c>
      <c r="D78" s="102"/>
      <c r="E78" s="44">
        <f>E16-G16</f>
        <v>38820.75</v>
      </c>
      <c r="G78" s="156">
        <f>E78/G16</f>
        <v>0.023184350185139764</v>
      </c>
      <c r="H78" s="44"/>
      <c r="I78" s="101"/>
      <c r="J78" s="101" t="str">
        <f>J14</f>
        <v> 5.</v>
      </c>
      <c r="K78" s="101" t="str">
        <f>K14</f>
        <v>Jahresüberschuss</v>
      </c>
      <c r="L78" s="101"/>
      <c r="M78" s="152">
        <f>M14-O14</f>
        <v>8730</v>
      </c>
      <c r="N78" s="101"/>
      <c r="O78" s="156">
        <f>M78/O14</f>
        <v>4.40791101371855</v>
      </c>
      <c r="P78" s="44"/>
      <c r="Q78" s="142"/>
    </row>
    <row r="79" spans="1:17" ht="11.25">
      <c r="A79" s="101"/>
      <c r="B79" s="101" t="str">
        <f t="shared" si="0"/>
        <v> 6.</v>
      </c>
      <c r="C79" s="101" t="str">
        <f t="shared" si="0"/>
        <v>geleistete Anzahlungen und Anlagen im Bau</v>
      </c>
      <c r="D79" s="102"/>
      <c r="E79" s="158">
        <f>E17-G17</f>
        <v>-1489863.3800000001</v>
      </c>
      <c r="G79" s="159">
        <f>E79/G17</f>
        <v>-0.8263384973003126</v>
      </c>
      <c r="H79" s="44"/>
      <c r="I79" s="101"/>
      <c r="J79" s="101"/>
      <c r="K79" s="101"/>
      <c r="L79" s="101"/>
      <c r="M79" s="160">
        <f>M15-O15</f>
        <v>-100580.69000000018</v>
      </c>
      <c r="N79" s="101"/>
      <c r="O79" s="161">
        <f>M79/O15</f>
        <v>-0.05491816624182741</v>
      </c>
      <c r="P79" s="44"/>
      <c r="Q79" s="142"/>
    </row>
    <row r="80" spans="1:17" ht="11.25">
      <c r="A80" s="101"/>
      <c r="B80" s="101"/>
      <c r="C80" s="101"/>
      <c r="D80" s="102"/>
      <c r="E80" s="153">
        <f>E18-G18</f>
        <v>1299252.2800000012</v>
      </c>
      <c r="G80" s="162">
        <f>E80/G18</f>
        <v>0.07686295306806674</v>
      </c>
      <c r="H80" s="44"/>
      <c r="I80" s="101"/>
      <c r="J80" s="101"/>
      <c r="K80" s="101"/>
      <c r="L80" s="101"/>
      <c r="M80" s="152"/>
      <c r="N80" s="101"/>
      <c r="O80" s="156"/>
      <c r="P80" s="44"/>
      <c r="Q80" s="142"/>
    </row>
    <row r="81" spans="1:17" ht="11.25">
      <c r="A81" s="101"/>
      <c r="B81" s="101"/>
      <c r="C81" s="101"/>
      <c r="D81" s="102"/>
      <c r="E81" s="44"/>
      <c r="G81" s="156"/>
      <c r="H81" s="44"/>
      <c r="I81" s="101" t="str">
        <f>I17</f>
        <v>B.</v>
      </c>
      <c r="J81" s="101" t="str">
        <f>J17</f>
        <v>Sonderposten aus Zuwendungen zur Finanzierung</v>
      </c>
      <c r="K81" s="101"/>
      <c r="L81" s="101"/>
      <c r="M81" s="152"/>
      <c r="N81" s="101"/>
      <c r="O81" s="156"/>
      <c r="P81" s="44"/>
      <c r="Q81" s="142"/>
    </row>
    <row r="82" spans="1:17" ht="11.25">
      <c r="A82" s="101"/>
      <c r="B82" s="101"/>
      <c r="C82" s="101"/>
      <c r="D82" s="102"/>
      <c r="E82" s="163">
        <f>E20-G20</f>
        <v>1300886.0300000012</v>
      </c>
      <c r="G82" s="161">
        <f>E82/G20</f>
        <v>0.07684393268858783</v>
      </c>
      <c r="H82" s="155"/>
      <c r="I82" s="101"/>
      <c r="J82" s="101" t="str">
        <f>J18</f>
        <v> des Sachanlagevermögens</v>
      </c>
      <c r="K82" s="101"/>
      <c r="L82" s="101"/>
      <c r="M82" s="152"/>
      <c r="N82" s="101"/>
      <c r="O82" s="156"/>
      <c r="P82" s="44"/>
      <c r="Q82" s="142"/>
    </row>
    <row r="83" spans="1:17" ht="11.25">
      <c r="A83" s="101"/>
      <c r="B83" s="101"/>
      <c r="C83" s="101"/>
      <c r="D83" s="102"/>
      <c r="E83" s="44"/>
      <c r="G83" s="157"/>
      <c r="H83" s="44"/>
      <c r="I83" s="101"/>
      <c r="J83" s="101" t="str">
        <f>J19</f>
        <v> 1.</v>
      </c>
      <c r="K83" s="101" t="str">
        <f>K19</f>
        <v>Sonderposten aus Fördermitteln nach dem KHG</v>
      </c>
      <c r="L83" s="101"/>
      <c r="M83" s="152">
        <f>M19-O19</f>
        <v>-788036.2600000007</v>
      </c>
      <c r="N83" s="101"/>
      <c r="O83" s="156">
        <f>M83/O19</f>
        <v>-0.14500028488116926</v>
      </c>
      <c r="P83" s="44"/>
      <c r="Q83" s="142"/>
    </row>
    <row r="84" spans="1:17" ht="11.25">
      <c r="A84" s="101" t="str">
        <f>A22</f>
        <v>C.</v>
      </c>
      <c r="B84" s="101" t="str">
        <f>B22</f>
        <v>Umlaufvermögen</v>
      </c>
      <c r="C84" s="101"/>
      <c r="D84" s="102"/>
      <c r="E84" s="44"/>
      <c r="G84" s="157"/>
      <c r="H84" s="44"/>
      <c r="I84" s="101"/>
      <c r="J84" s="101" t="str">
        <f>J20</f>
        <v> 2.</v>
      </c>
      <c r="K84" s="101" t="str">
        <f>K20</f>
        <v>Sonderposten aus Zuweisungen und Zuschüssen d. ö. H.</v>
      </c>
      <c r="L84" s="101"/>
      <c r="M84" s="152">
        <f>M20-O20</f>
        <v>2081057.4700000007</v>
      </c>
      <c r="N84" s="101"/>
      <c r="O84" s="156">
        <f>M84/O20</f>
        <v>0.19082128915715393</v>
      </c>
      <c r="P84" s="44"/>
      <c r="Q84" s="142"/>
    </row>
    <row r="85" spans="1:17" ht="11.25">
      <c r="A85" s="101" t="str">
        <f>A23</f>
        <v>I.</v>
      </c>
      <c r="B85" s="101" t="str">
        <f>B23</f>
        <v>Vorräte</v>
      </c>
      <c r="C85" s="101"/>
      <c r="D85" s="102"/>
      <c r="E85" s="44"/>
      <c r="G85" s="156"/>
      <c r="H85" s="44"/>
      <c r="I85" s="101"/>
      <c r="J85" s="101" t="e">
        <f>#REF!</f>
        <v>#REF!</v>
      </c>
      <c r="K85" s="101" t="e">
        <f>#REF!</f>
        <v>#REF!</v>
      </c>
      <c r="L85" s="101"/>
      <c r="M85" s="152" t="e">
        <f>#REF!-#REF!</f>
        <v>#REF!</v>
      </c>
      <c r="N85" s="101"/>
      <c r="O85" s="156" t="e">
        <f>M85/#REF!</f>
        <v>#REF!</v>
      </c>
      <c r="P85" s="155"/>
      <c r="Q85" s="142"/>
    </row>
    <row r="86" spans="1:17" ht="11.25">
      <c r="A86" s="101"/>
      <c r="B86" s="101" t="str">
        <f>B24</f>
        <v> 1.</v>
      </c>
      <c r="C86" s="101" t="str">
        <f>C24</f>
        <v>Roh-, Hilfs- und Betriebsstoffe</v>
      </c>
      <c r="D86" s="102"/>
      <c r="E86" s="44">
        <f>E24-G24</f>
        <v>-32825.380000000005</v>
      </c>
      <c r="G86" s="156">
        <f>E86/G24</f>
        <v>-0.05790069520423222</v>
      </c>
      <c r="H86" s="44"/>
      <c r="I86" s="101"/>
      <c r="J86" s="101"/>
      <c r="K86" s="101"/>
      <c r="L86" s="101"/>
      <c r="M86" s="160">
        <f>M21-O21</f>
        <v>1293021.209999999</v>
      </c>
      <c r="N86" s="101"/>
      <c r="O86" s="161">
        <f>M86/O21</f>
        <v>0.07912977051745444</v>
      </c>
      <c r="P86" s="44"/>
      <c r="Q86" s="142"/>
    </row>
    <row r="87" spans="1:17" ht="11.25">
      <c r="A87" s="101"/>
      <c r="B87" s="101" t="e">
        <f>#REF!</f>
        <v>#REF!</v>
      </c>
      <c r="C87" s="101" t="e">
        <f>#REF!</f>
        <v>#REF!</v>
      </c>
      <c r="D87" s="102"/>
      <c r="E87" s="44" t="e">
        <f>#REF!-#REF!</f>
        <v>#REF!</v>
      </c>
      <c r="G87" s="156" t="e">
        <f>E87/#REF!</f>
        <v>#REF!</v>
      </c>
      <c r="H87" s="44"/>
      <c r="I87" s="101"/>
      <c r="J87" s="101"/>
      <c r="K87" s="101"/>
      <c r="L87" s="101"/>
      <c r="M87" s="152"/>
      <c r="N87" s="101"/>
      <c r="O87" s="156"/>
      <c r="P87" s="44"/>
      <c r="Q87" s="142"/>
    </row>
    <row r="88" spans="1:17" ht="11.25">
      <c r="A88" s="101"/>
      <c r="B88" s="101" t="e">
        <f>#REF!</f>
        <v>#REF!</v>
      </c>
      <c r="C88" s="101" t="e">
        <f>#REF!</f>
        <v>#REF!</v>
      </c>
      <c r="D88" s="102"/>
      <c r="E88" s="158" t="e">
        <f>#REF!</f>
        <v>#REF!</v>
      </c>
      <c r="G88" s="159" t="e">
        <f>E88/#REF!</f>
        <v>#REF!</v>
      </c>
      <c r="H88" s="44"/>
      <c r="I88" s="101" t="str">
        <f>I23</f>
        <v>C.</v>
      </c>
      <c r="J88" s="101" t="str">
        <f>J23</f>
        <v>Rückstellungen</v>
      </c>
      <c r="K88" s="101"/>
      <c r="L88" s="101"/>
      <c r="M88" s="152"/>
      <c r="N88" s="101"/>
      <c r="O88" s="156"/>
      <c r="P88" s="44"/>
      <c r="Q88" s="142"/>
    </row>
    <row r="89" spans="1:17" ht="11.25">
      <c r="A89" s="101"/>
      <c r="B89" s="101"/>
      <c r="C89" s="101"/>
      <c r="D89" s="102"/>
      <c r="E89" s="164">
        <f>E25-G25</f>
        <v>-32825.380000000005</v>
      </c>
      <c r="G89" s="162">
        <f>E89/G25</f>
        <v>-0.05790069520423222</v>
      </c>
      <c r="H89" s="44"/>
      <c r="I89" s="101"/>
      <c r="J89" s="101" t="str">
        <f>J24</f>
        <v> 1.</v>
      </c>
      <c r="K89" s="101" t="str">
        <f>K24</f>
        <v>Pensionsrückstellungen</v>
      </c>
      <c r="L89" s="101"/>
      <c r="M89" s="152">
        <f>M24-O24</f>
        <v>40684</v>
      </c>
      <c r="N89" s="101"/>
      <c r="O89" s="156">
        <f>M89/O24</f>
        <v>0.2529234403655466</v>
      </c>
      <c r="P89" s="155"/>
      <c r="Q89" s="142"/>
    </row>
    <row r="90" spans="1:17" ht="11.25">
      <c r="A90" s="101"/>
      <c r="B90" s="101"/>
      <c r="C90" s="101"/>
      <c r="D90" s="102"/>
      <c r="E90" s="44"/>
      <c r="G90" s="165"/>
      <c r="H90" s="44"/>
      <c r="I90" s="101"/>
      <c r="J90" s="101" t="e">
        <f>#REF!</f>
        <v>#REF!</v>
      </c>
      <c r="K90" s="101" t="e">
        <f>#REF!</f>
        <v>#REF!</v>
      </c>
      <c r="L90" s="101"/>
      <c r="M90" s="152" t="e">
        <f>#REF!-#REF!</f>
        <v>#REF!</v>
      </c>
      <c r="N90" s="101"/>
      <c r="O90" s="156" t="e">
        <f>M90/#REF!</f>
        <v>#REF!</v>
      </c>
      <c r="P90" s="44"/>
      <c r="Q90" s="142"/>
    </row>
    <row r="91" spans="1:17" ht="11.25">
      <c r="A91" s="101" t="str">
        <f>A27</f>
        <v>II.</v>
      </c>
      <c r="B91" s="101" t="str">
        <f>B27</f>
        <v>Forderungen und sonstige Vermögensgegenstände</v>
      </c>
      <c r="C91" s="101"/>
      <c r="D91" s="102"/>
      <c r="E91" s="44"/>
      <c r="G91" s="156"/>
      <c r="H91" s="44"/>
      <c r="I91" s="101"/>
      <c r="J91" s="101" t="str">
        <f>J25</f>
        <v> 3.</v>
      </c>
      <c r="K91" s="101" t="str">
        <f>K25</f>
        <v>Sonstige Rückstellungen</v>
      </c>
      <c r="L91" s="101"/>
      <c r="M91" s="152">
        <f>M25-O25</f>
        <v>239495.43999999948</v>
      </c>
      <c r="N91" s="101"/>
      <c r="O91" s="156">
        <f>M91/O25</f>
        <v>0.0336995190922336</v>
      </c>
      <c r="P91" s="44"/>
      <c r="Q91" s="142"/>
    </row>
    <row r="92" spans="1:17" ht="11.25">
      <c r="A92" s="101"/>
      <c r="B92" s="101" t="str">
        <f>B28</f>
        <v> 1.</v>
      </c>
      <c r="C92" s="101" t="str">
        <f>C28</f>
        <v>Forderungen aus Lieferungen und Leistungen</v>
      </c>
      <c r="D92" s="102"/>
      <c r="E92" s="44">
        <f>E28-G28</f>
        <v>882467.040000001</v>
      </c>
      <c r="G92" s="156">
        <f>E92/G28</f>
        <v>0.06596203959828284</v>
      </c>
      <c r="H92" s="44"/>
      <c r="I92" s="101"/>
      <c r="J92" s="101"/>
      <c r="K92" s="101"/>
      <c r="L92" s="101"/>
      <c r="M92" s="160">
        <f>M26-O26</f>
        <v>280179.4399999995</v>
      </c>
      <c r="N92" s="101"/>
      <c r="O92" s="161">
        <f>M92/O26</f>
        <v>0.03855160788561403</v>
      </c>
      <c r="P92" s="155"/>
      <c r="Q92" s="142"/>
    </row>
    <row r="93" spans="1:17" ht="11.25">
      <c r="A93" s="101"/>
      <c r="B93" s="101" t="str">
        <f>B31</f>
        <v> 2.</v>
      </c>
      <c r="C93" s="101" t="str">
        <f>C31</f>
        <v>Forderungen an Gesellschafter bzw. Krankenhausträger</v>
      </c>
      <c r="D93" s="102"/>
      <c r="E93" s="44">
        <f>E31-G31</f>
        <v>-1774866.4399999995</v>
      </c>
      <c r="G93" s="156">
        <f>E93/G31</f>
        <v>-0.2388913110177988</v>
      </c>
      <c r="H93" s="44"/>
      <c r="I93" s="101"/>
      <c r="J93" s="101"/>
      <c r="K93" s="101"/>
      <c r="L93" s="101"/>
      <c r="M93" s="152"/>
      <c r="N93" s="101"/>
      <c r="O93" s="156"/>
      <c r="P93" s="44"/>
      <c r="Q93" s="142"/>
    </row>
    <row r="94" spans="1:17" ht="11.25">
      <c r="A94" s="101"/>
      <c r="B94" s="101" t="str">
        <f>B34</f>
        <v> 3.</v>
      </c>
      <c r="C94" s="101" t="str">
        <f>C34</f>
        <v>Forderungen nach dem Krankenhausfinanzierungsrecht</v>
      </c>
      <c r="D94" s="102"/>
      <c r="E94" s="44">
        <f>E34-G34</f>
        <v>1962077</v>
      </c>
      <c r="G94" s="156" t="e">
        <f>E94/G34</f>
        <v>#DIV/0!</v>
      </c>
      <c r="H94" s="44"/>
      <c r="I94" s="101" t="str">
        <f>I28</f>
        <v>D.</v>
      </c>
      <c r="J94" s="101" t="str">
        <f>J28</f>
        <v>Verbindlichkeiten</v>
      </c>
      <c r="K94" s="101"/>
      <c r="L94" s="101"/>
      <c r="M94" s="152"/>
      <c r="N94" s="101"/>
      <c r="O94" s="156"/>
      <c r="P94" s="155"/>
      <c r="Q94" s="142"/>
    </row>
    <row r="95" spans="1:17" ht="11.25">
      <c r="A95" s="101"/>
      <c r="B95" s="101" t="str">
        <f>B39</f>
        <v> 6.</v>
      </c>
      <c r="C95" s="101" t="str">
        <f>C39</f>
        <v>Sonstige Vermögensgegenstände</v>
      </c>
      <c r="D95" s="102"/>
      <c r="E95" s="158">
        <f>E39-G39</f>
        <v>-2002615.2899999996</v>
      </c>
      <c r="G95" s="156">
        <f>E95/G39</f>
        <v>-0.4588533996852371</v>
      </c>
      <c r="H95" s="155"/>
      <c r="I95" s="101"/>
      <c r="J95" s="101" t="str">
        <f>J29</f>
        <v> 2.</v>
      </c>
      <c r="K95" s="101" t="str">
        <f>K29</f>
        <v>Erhaltene Anzahlungen</v>
      </c>
      <c r="L95" s="101"/>
      <c r="M95" s="152">
        <f>M29-O29</f>
        <v>535.4200000000001</v>
      </c>
      <c r="N95" s="101"/>
      <c r="O95" s="156">
        <f>M95/O29</f>
        <v>0.2940446377575678</v>
      </c>
      <c r="P95" s="155"/>
      <c r="Q95" s="142"/>
    </row>
    <row r="96" spans="1:17" ht="11.25">
      <c r="A96" s="101"/>
      <c r="B96" s="101"/>
      <c r="C96" s="101"/>
      <c r="D96" s="102"/>
      <c r="E96" s="153">
        <f>E42-G42</f>
        <v>-932937.6899999976</v>
      </c>
      <c r="G96" s="162">
        <f>E96/G42</f>
        <v>-0.03706193475399097</v>
      </c>
      <c r="H96" s="44"/>
      <c r="I96" s="101"/>
      <c r="J96" s="101" t="str">
        <f>J32</f>
        <v> 3.</v>
      </c>
      <c r="K96" s="101" t="str">
        <f>K32</f>
        <v>Verbindlichkeiten aus Lieferungen und Leistungen</v>
      </c>
      <c r="L96" s="101"/>
      <c r="M96" s="152">
        <f>M32-O32</f>
        <v>-459128.05000000016</v>
      </c>
      <c r="N96" s="101"/>
      <c r="O96" s="156">
        <f>M96/O32</f>
        <v>-0.33602868817313575</v>
      </c>
      <c r="P96" s="166"/>
      <c r="Q96" s="142"/>
    </row>
    <row r="97" spans="1:17" ht="11.25">
      <c r="A97" s="101"/>
      <c r="B97" s="101"/>
      <c r="C97" s="101"/>
      <c r="D97" s="102"/>
      <c r="E97" s="44"/>
      <c r="G97" s="165"/>
      <c r="H97" s="155"/>
      <c r="I97" s="101"/>
      <c r="J97" s="101" t="str">
        <f>J35</f>
        <v> 5.</v>
      </c>
      <c r="K97" s="101" t="str">
        <f>K35</f>
        <v>Verbindlichkeiten gegenüber dem Krankenhausträger</v>
      </c>
      <c r="L97" s="101"/>
      <c r="M97" s="152">
        <f>M35-O35</f>
        <v>1660800.709999999</v>
      </c>
      <c r="N97" s="101"/>
      <c r="O97" s="156">
        <f>M97/O35</f>
        <v>0.17940026144487534</v>
      </c>
      <c r="Q97" s="142"/>
    </row>
    <row r="98" spans="1:17" ht="11.25">
      <c r="A98" s="101" t="str">
        <f>A44</f>
        <v>IV.</v>
      </c>
      <c r="B98" s="101" t="str">
        <f>B44</f>
        <v>Kassenbestand, Guthaben bei Kreditinstituten</v>
      </c>
      <c r="C98" s="101"/>
      <c r="D98" s="102"/>
      <c r="E98" s="153">
        <f>E44-G44</f>
        <v>256406.38</v>
      </c>
      <c r="G98" s="154">
        <f>E98/G44</f>
        <v>2.9406407891364146</v>
      </c>
      <c r="H98" s="44"/>
      <c r="I98" s="101"/>
      <c r="J98" s="101" t="str">
        <f>J38</f>
        <v> 6.</v>
      </c>
      <c r="K98" s="101" t="str">
        <f>K38</f>
        <v>Verbindlichkeiten nach dem Krankenhausfinanzierungsgesetz</v>
      </c>
      <c r="L98" s="101"/>
      <c r="M98" s="152">
        <f>M38-O38</f>
        <v>1771569.2000000002</v>
      </c>
      <c r="N98" s="101"/>
      <c r="O98" s="156">
        <f>M98/O38</f>
        <v>15.965351448861009</v>
      </c>
      <c r="Q98" s="142"/>
    </row>
    <row r="99" spans="1:17" ht="11.25">
      <c r="A99" s="101"/>
      <c r="B99" s="101"/>
      <c r="C99" s="101"/>
      <c r="D99" s="102"/>
      <c r="E99" s="44"/>
      <c r="G99" s="165"/>
      <c r="H99" s="44"/>
      <c r="I99" s="101"/>
      <c r="J99" s="101" t="str">
        <f>J43</f>
        <v> 7.</v>
      </c>
      <c r="K99" s="101" t="str">
        <f>K43</f>
        <v>Verbindlichkeiten aus sonstigen Zuwendungen</v>
      </c>
      <c r="L99" s="101"/>
      <c r="M99" s="152">
        <f>M43-O43</f>
        <v>-3886457.3000000003</v>
      </c>
      <c r="N99" s="101"/>
      <c r="O99" s="156">
        <f>M99/O43</f>
        <v>-0.6492689239300236</v>
      </c>
      <c r="Q99" s="142"/>
    </row>
    <row r="100" spans="1:17" ht="11.25">
      <c r="A100" s="101"/>
      <c r="B100" s="101"/>
      <c r="C100" s="101"/>
      <c r="D100" s="102"/>
      <c r="E100" s="163">
        <f>E46-G46</f>
        <v>-709356.6899999976</v>
      </c>
      <c r="G100" s="161">
        <f>E100/G46</f>
        <v>-0.02746621761437066</v>
      </c>
      <c r="H100" s="44"/>
      <c r="J100" s="101" t="str">
        <f>J46</f>
        <v>10.</v>
      </c>
      <c r="K100" s="101" t="str">
        <f>K46</f>
        <v>sonstige Verbindlichkeiten</v>
      </c>
      <c r="L100" s="101"/>
      <c r="M100" s="152">
        <f>M46-O46</f>
        <v>-22005.51000000001</v>
      </c>
      <c r="N100" s="101"/>
      <c r="O100" s="156">
        <f>M100/O46</f>
        <v>-0.03709050765758387</v>
      </c>
      <c r="Q100" s="142"/>
    </row>
    <row r="101" spans="2:17" ht="11.25">
      <c r="B101" s="101"/>
      <c r="C101" s="101"/>
      <c r="D101" s="102"/>
      <c r="E101" s="44"/>
      <c r="G101" s="165"/>
      <c r="H101" s="155"/>
      <c r="J101" s="101"/>
      <c r="K101" s="101"/>
      <c r="L101" s="167"/>
      <c r="M101" s="160">
        <f>M49-O49</f>
        <v>-934685.5300000012</v>
      </c>
      <c r="N101" s="101"/>
      <c r="O101" s="161">
        <f>M101/O49</f>
        <v>-0.05397868726848825</v>
      </c>
      <c r="Q101" s="142"/>
    </row>
    <row r="102" spans="1:17" ht="11.25">
      <c r="A102" s="101" t="e">
        <f>#REF!</f>
        <v>#REF!</v>
      </c>
      <c r="B102" s="101" t="e">
        <f>#REF!</f>
        <v>#REF!</v>
      </c>
      <c r="C102" s="101"/>
      <c r="D102" s="102"/>
      <c r="E102" s="44"/>
      <c r="G102" s="156"/>
      <c r="H102" s="155"/>
      <c r="J102" s="101"/>
      <c r="K102" s="101"/>
      <c r="L102" s="101"/>
      <c r="M102" s="152"/>
      <c r="N102" s="101"/>
      <c r="O102" s="156"/>
      <c r="Q102" s="142"/>
    </row>
    <row r="103" spans="1:17" ht="12" thickBot="1">
      <c r="A103" s="101"/>
      <c r="B103" s="101" t="e">
        <f>#REF!</f>
        <v>#REF!</v>
      </c>
      <c r="C103" s="101" t="e">
        <f>#REF!</f>
        <v>#REF!</v>
      </c>
      <c r="D103" s="102"/>
      <c r="E103" s="168" t="e">
        <f>#REF!-#REF!</f>
        <v>#REF!</v>
      </c>
      <c r="G103" s="169" t="e">
        <f>E103/#REF!</f>
        <v>#REF!</v>
      </c>
      <c r="H103" s="166"/>
      <c r="I103" s="25" t="str">
        <f>I51</f>
        <v>F.</v>
      </c>
      <c r="J103" s="101" t="str">
        <f>J51</f>
        <v>Rechnungsabgrenzungsposten</v>
      </c>
      <c r="K103" s="101"/>
      <c r="L103" s="101"/>
      <c r="M103" s="170">
        <f>M51-O51</f>
        <v>53594.91</v>
      </c>
      <c r="N103" s="101"/>
      <c r="O103" s="169" t="e">
        <f>M103/O51</f>
        <v>#DIV/0!</v>
      </c>
      <c r="Q103" s="142"/>
    </row>
    <row r="104" spans="1:17" ht="11.25">
      <c r="A104" s="101"/>
      <c r="B104" s="101"/>
      <c r="C104" s="101"/>
      <c r="D104" s="102"/>
      <c r="E104" s="44"/>
      <c r="G104" s="155"/>
      <c r="J104" s="101"/>
      <c r="K104" s="101"/>
      <c r="L104" s="101"/>
      <c r="M104" s="152"/>
      <c r="N104" s="101"/>
      <c r="O104" s="156"/>
      <c r="Q104" s="142"/>
    </row>
    <row r="105" spans="1:17" ht="12" thickBot="1">
      <c r="A105" s="101"/>
      <c r="B105" s="101" t="s">
        <v>106</v>
      </c>
      <c r="C105" s="101"/>
      <c r="D105" s="102"/>
      <c r="E105" s="171">
        <f>E53-G53</f>
        <v>591529.3400000036</v>
      </c>
      <c r="G105" s="172">
        <f>E105/G53</f>
        <v>0.01383517936689451</v>
      </c>
      <c r="J105" s="101" t="s">
        <v>106</v>
      </c>
      <c r="K105" s="101"/>
      <c r="L105" s="101"/>
      <c r="M105" s="171">
        <f>M53-O53</f>
        <v>591529.3399999961</v>
      </c>
      <c r="N105" s="101"/>
      <c r="O105" s="172">
        <f>M105/O53</f>
        <v>0.013835179366894337</v>
      </c>
      <c r="Q105" s="142"/>
    </row>
    <row r="106" spans="1:17" ht="12" thickTop="1">
      <c r="A106" s="101"/>
      <c r="B106" s="101"/>
      <c r="C106" s="101"/>
      <c r="D106" s="102"/>
      <c r="E106" s="44"/>
      <c r="G106" s="155"/>
      <c r="J106" s="101"/>
      <c r="K106" s="101"/>
      <c r="L106" s="101"/>
      <c r="M106" s="101"/>
      <c r="N106" s="101"/>
      <c r="O106" s="156"/>
      <c r="Q106" s="142"/>
    </row>
    <row r="107" spans="9:17" ht="11.25">
      <c r="I107" s="47"/>
      <c r="J107" s="131"/>
      <c r="K107" s="131"/>
      <c r="L107" s="131"/>
      <c r="M107" s="131"/>
      <c r="N107" s="131"/>
      <c r="O107" s="132"/>
      <c r="Q107" s="142"/>
    </row>
    <row r="108" spans="1:17" ht="11.25">
      <c r="A108" s="101"/>
      <c r="G108" s="155"/>
      <c r="Q108" s="142"/>
    </row>
    <row r="109" spans="1:17" ht="11.25">
      <c r="A109" s="173"/>
      <c r="B109" s="173"/>
      <c r="C109" s="173"/>
      <c r="D109" s="174"/>
      <c r="E109" s="142"/>
      <c r="F109" s="142"/>
      <c r="G109" s="175"/>
      <c r="H109" s="142"/>
      <c r="I109" s="142"/>
      <c r="J109" s="173"/>
      <c r="K109" s="173"/>
      <c r="L109" s="173"/>
      <c r="M109" s="173"/>
      <c r="N109" s="173"/>
      <c r="O109" s="176"/>
      <c r="P109" s="142"/>
      <c r="Q109" s="142"/>
    </row>
    <row r="110" spans="1:17" ht="11.25">
      <c r="A110" s="131"/>
      <c r="H110" s="47"/>
      <c r="I110" s="47"/>
      <c r="J110" s="131"/>
      <c r="K110" s="131"/>
      <c r="L110" s="131"/>
      <c r="M110" s="131"/>
      <c r="N110" s="131"/>
      <c r="O110" s="132"/>
      <c r="P110" s="47"/>
      <c r="Q110" s="47"/>
    </row>
    <row r="111" spans="2:17" ht="14.25">
      <c r="B111" s="13"/>
      <c r="C111" s="13"/>
      <c r="D111" s="13"/>
      <c r="E111" s="13"/>
      <c r="F111" s="13"/>
      <c r="G111" s="13"/>
      <c r="I111" s="51"/>
      <c r="J111" s="51"/>
      <c r="K111" s="51"/>
      <c r="L111" s="51"/>
      <c r="M111" s="51"/>
      <c r="N111" s="51"/>
      <c r="O111" s="51"/>
      <c r="P111" s="51"/>
      <c r="Q111" s="47"/>
    </row>
    <row r="112" spans="2:17" ht="14.25">
      <c r="B112" s="13"/>
      <c r="C112" s="13"/>
      <c r="D112" s="13"/>
      <c r="E112" s="13"/>
      <c r="F112" s="13"/>
      <c r="G112" s="13"/>
      <c r="I112" s="47"/>
      <c r="J112" s="131"/>
      <c r="K112" s="131"/>
      <c r="L112" s="131"/>
      <c r="M112" s="131"/>
      <c r="N112" s="131"/>
      <c r="O112" s="132"/>
      <c r="P112" s="47"/>
      <c r="Q112" s="47"/>
    </row>
    <row r="113" spans="2:17" ht="14.25">
      <c r="B113" s="13"/>
      <c r="C113" s="13"/>
      <c r="D113" s="13"/>
      <c r="E113" s="13"/>
      <c r="F113" s="13"/>
      <c r="G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4.25">
      <c r="A114" s="13"/>
      <c r="B114" s="13"/>
      <c r="C114" s="13"/>
      <c r="D114" s="13"/>
      <c r="E114" s="13"/>
      <c r="F114" s="13"/>
      <c r="G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4.25">
      <c r="A115" s="13"/>
      <c r="B115" s="13"/>
      <c r="C115" s="13"/>
      <c r="D115" s="13"/>
      <c r="E115" s="13"/>
      <c r="F115" s="13"/>
      <c r="G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4.25">
      <c r="A116" s="13"/>
      <c r="B116" s="13"/>
      <c r="C116" s="13"/>
      <c r="D116" s="13"/>
      <c r="E116" s="13"/>
      <c r="F116" s="13"/>
      <c r="G116" s="13"/>
      <c r="H116" s="47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4.25">
      <c r="A117" s="13"/>
      <c r="B117" s="13"/>
      <c r="C117" s="13"/>
      <c r="D117" s="13"/>
      <c r="E117" s="13"/>
      <c r="F117" s="13"/>
      <c r="G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4.25">
      <c r="A118" s="13"/>
      <c r="B118" s="13"/>
      <c r="C118" s="13"/>
      <c r="D118" s="13"/>
      <c r="E118" s="13"/>
      <c r="F118" s="13"/>
      <c r="G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4.25">
      <c r="A119" s="13"/>
      <c r="B119" s="13"/>
      <c r="C119" s="13"/>
      <c r="D119" s="13"/>
      <c r="E119" s="13"/>
      <c r="F119" s="13"/>
      <c r="G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ht="14.25">
      <c r="A120" s="13"/>
    </row>
    <row r="121" ht="14.25">
      <c r="A121" s="13"/>
    </row>
    <row r="122" spans="1:8" ht="14.25">
      <c r="A122" s="13"/>
      <c r="H122" s="47"/>
    </row>
    <row r="123" spans="1:17" s="13" customFormat="1" ht="14.25">
      <c r="A123" s="25"/>
      <c r="B123" s="25"/>
      <c r="C123" s="25"/>
      <c r="D123" s="25"/>
      <c r="E123" s="25"/>
      <c r="F123" s="25"/>
      <c r="G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s="13" customFormat="1" ht="14.25">
      <c r="A124" s="25"/>
      <c r="B124" s="25"/>
      <c r="C124" s="25"/>
      <c r="D124" s="25"/>
      <c r="E124" s="25"/>
      <c r="F124" s="25"/>
      <c r="G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s="13" customFormat="1" ht="14.25">
      <c r="A125" s="25"/>
      <c r="B125" s="25"/>
      <c r="C125" s="25"/>
      <c r="D125" s="25"/>
      <c r="E125" s="25"/>
      <c r="F125" s="25"/>
      <c r="G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s="13" customFormat="1" ht="14.25">
      <c r="A126" s="25"/>
      <c r="B126" s="25"/>
      <c r="C126" s="25"/>
      <c r="D126" s="25"/>
      <c r="E126" s="25"/>
      <c r="F126" s="25"/>
      <c r="G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s="13" customFormat="1" ht="14.25">
      <c r="A127" s="25"/>
      <c r="B127" s="25"/>
      <c r="C127" s="25"/>
      <c r="D127" s="25"/>
      <c r="E127" s="25"/>
      <c r="F127" s="25"/>
      <c r="G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s="13" customFormat="1" ht="14.25">
      <c r="A128" s="25"/>
      <c r="B128" s="25"/>
      <c r="C128" s="25"/>
      <c r="D128" s="25"/>
      <c r="E128" s="25"/>
      <c r="F128" s="25"/>
      <c r="G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s="13" customFormat="1" ht="14.25">
      <c r="A129" s="25"/>
      <c r="B129" s="25"/>
      <c r="C129" s="25"/>
      <c r="D129" s="25"/>
      <c r="E129" s="25"/>
      <c r="F129" s="25"/>
      <c r="G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s="13" customFormat="1" ht="14.25">
      <c r="A130" s="25"/>
      <c r="B130" s="25"/>
      <c r="C130" s="25"/>
      <c r="D130" s="25"/>
      <c r="E130" s="25"/>
      <c r="F130" s="25"/>
      <c r="G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s="13" customFormat="1" ht="14.25">
      <c r="A131" s="25"/>
      <c r="B131" s="25"/>
      <c r="C131" s="25"/>
      <c r="D131" s="25"/>
      <c r="E131" s="25"/>
      <c r="F131" s="25"/>
      <c r="G131" s="25"/>
      <c r="I131" s="25"/>
      <c r="J131" s="25"/>
      <c r="K131" s="25"/>
      <c r="L131" s="25"/>
      <c r="M131" s="25"/>
      <c r="N131" s="25"/>
      <c r="O131" s="25"/>
      <c r="P131" s="25"/>
      <c r="Q131" s="25"/>
    </row>
  </sheetData>
  <sheetProtection password="DECD" sheet="1" objects="1" scenarios="1"/>
  <printOptions verticalCentered="1"/>
  <pageMargins left="0.5905511811023623" right="0.5905511811023623" top="0" bottom="0.1968503937007874" header="0.15748031496062992" footer="0.15748031496062992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GridLines="0" tabSelected="1" workbookViewId="0" topLeftCell="A1">
      <selection activeCell="B58" sqref="B58"/>
    </sheetView>
  </sheetViews>
  <sheetFormatPr defaultColWidth="11.00390625" defaultRowHeight="14.25"/>
  <cols>
    <col min="1" max="1" width="3.125" style="25" customWidth="1"/>
    <col min="2" max="2" width="55.75390625" style="25" customWidth="1"/>
    <col min="3" max="3" width="11.00390625" style="25" customWidth="1"/>
    <col min="4" max="4" width="2.50390625" style="25" customWidth="1"/>
    <col min="5" max="5" width="11.00390625" style="25" customWidth="1"/>
    <col min="6" max="6" width="5.375" style="25" customWidth="1"/>
    <col min="7" max="7" width="2.375" style="120" customWidth="1"/>
    <col min="8" max="8" width="11.50390625" style="25" customWidth="1"/>
    <col min="9" max="9" width="10.625" style="25" customWidth="1"/>
    <col min="10" max="11" width="11.625" style="23" customWidth="1"/>
    <col min="12" max="16384" width="7.00390625" style="25" customWidth="1"/>
  </cols>
  <sheetData>
    <row r="1" spans="1:11" s="51" customFormat="1" ht="14.25" customHeight="1">
      <c r="A1" s="1" t="str">
        <f>'[7]Anlage 1 Bilanz'!A1</f>
        <v>Rheinische Kliniken Langenfeld</v>
      </c>
      <c r="B1" s="48"/>
      <c r="C1" s="48"/>
      <c r="D1" s="7"/>
      <c r="E1" s="7" t="s">
        <v>6</v>
      </c>
      <c r="F1" s="49"/>
      <c r="G1" s="50"/>
      <c r="J1" s="46"/>
      <c r="K1" s="46"/>
    </row>
    <row r="2" spans="1:11" s="13" customFormat="1" ht="18.75" customHeight="1">
      <c r="A2" s="52" t="str">
        <f>'[7]Anlage 1 Bilanz'!A2</f>
        <v>Jahresabschluss 2003</v>
      </c>
      <c r="B2" s="53"/>
      <c r="C2" s="54" t="s">
        <v>6</v>
      </c>
      <c r="D2" s="55"/>
      <c r="E2" s="55"/>
      <c r="F2" s="55"/>
      <c r="G2" s="56"/>
      <c r="J2" s="23"/>
      <c r="K2" s="23"/>
    </row>
    <row r="3" spans="1:11" s="13" customFormat="1" ht="18.75" customHeight="1">
      <c r="A3" s="1"/>
      <c r="B3" s="57"/>
      <c r="C3" s="55"/>
      <c r="D3" s="55"/>
      <c r="E3" s="55"/>
      <c r="F3" s="55"/>
      <c r="G3" s="56"/>
      <c r="J3" s="23"/>
      <c r="K3" s="23"/>
    </row>
    <row r="4" spans="1:11" s="13" customFormat="1" ht="18.75" customHeight="1">
      <c r="A4" s="58" t="s">
        <v>7</v>
      </c>
      <c r="B4" s="57"/>
      <c r="C4" s="55"/>
      <c r="D4" s="55"/>
      <c r="E4" s="55"/>
      <c r="F4" s="55"/>
      <c r="G4" s="56"/>
      <c r="J4" s="23"/>
      <c r="K4" s="23"/>
    </row>
    <row r="5" spans="1:11" s="13" customFormat="1" ht="18.75" customHeight="1">
      <c r="A5" s="1"/>
      <c r="B5" s="57"/>
      <c r="C5" s="55"/>
      <c r="D5" s="55"/>
      <c r="E5" s="55"/>
      <c r="F5" s="55"/>
      <c r="G5" s="56"/>
      <c r="J5" s="23"/>
      <c r="K5" s="23"/>
    </row>
    <row r="6" spans="1:9" ht="12" customHeight="1">
      <c r="A6" s="17"/>
      <c r="B6" s="59"/>
      <c r="C6" s="18">
        <f>'[7]Anlage 1 Bilanz'!E7</f>
        <v>2003</v>
      </c>
      <c r="D6" s="18"/>
      <c r="E6" s="18">
        <f>'[7]Anlage 1 Bilanz'!G7</f>
        <v>2002</v>
      </c>
      <c r="F6" s="18"/>
      <c r="G6" s="60"/>
      <c r="H6" s="18" t="s">
        <v>8</v>
      </c>
      <c r="I6" s="18" t="str">
        <f>H6</f>
        <v>( + / - )</v>
      </c>
    </row>
    <row r="7" spans="1:11" ht="12.75" customHeight="1">
      <c r="A7" s="61"/>
      <c r="B7" s="61"/>
      <c r="C7" s="62" t="s">
        <v>5</v>
      </c>
      <c r="D7" s="63"/>
      <c r="E7" s="62" t="s">
        <v>5</v>
      </c>
      <c r="F7" s="62"/>
      <c r="G7" s="64"/>
      <c r="H7" s="65"/>
      <c r="I7" s="65"/>
      <c r="J7" s="66">
        <f>C6</f>
        <v>2003</v>
      </c>
      <c r="K7" s="66">
        <f>E6</f>
        <v>2002</v>
      </c>
    </row>
    <row r="8" spans="1:11" s="23" customFormat="1" ht="11.25" customHeight="1">
      <c r="A8" s="26" t="s">
        <v>9</v>
      </c>
      <c r="B8" s="26" t="s">
        <v>10</v>
      </c>
      <c r="C8" s="67">
        <v>38938837.22</v>
      </c>
      <c r="D8" s="24"/>
      <c r="E8" s="67">
        <v>38797844</v>
      </c>
      <c r="F8" s="24"/>
      <c r="G8" s="68"/>
      <c r="H8" s="24">
        <f aca="true" t="shared" si="0" ref="H8:H15">SUM(C8-E8)</f>
        <v>140993.2199999988</v>
      </c>
      <c r="I8" s="69">
        <f aca="true" t="shared" si="1" ref="I8:I15">SUM(H8/E8)</f>
        <v>0.0036340478094607216</v>
      </c>
      <c r="J8" s="70"/>
      <c r="K8" s="33"/>
    </row>
    <row r="9" spans="1:10" s="23" customFormat="1" ht="11.25" customHeight="1" hidden="1">
      <c r="A9" s="26" t="s">
        <v>11</v>
      </c>
      <c r="B9" s="26" t="s">
        <v>12</v>
      </c>
      <c r="C9" s="67">
        <v>0</v>
      </c>
      <c r="D9" s="24"/>
      <c r="E9" s="67">
        <v>0</v>
      </c>
      <c r="F9" s="24"/>
      <c r="G9" s="68"/>
      <c r="H9" s="24">
        <f t="shared" si="0"/>
        <v>0</v>
      </c>
      <c r="I9" s="69" t="e">
        <f t="shared" si="1"/>
        <v>#DIV/0!</v>
      </c>
      <c r="J9" s="71"/>
    </row>
    <row r="10" spans="1:11" s="23" customFormat="1" ht="11.25" customHeight="1">
      <c r="A10" s="26" t="s">
        <v>13</v>
      </c>
      <c r="B10" s="26" t="s">
        <v>14</v>
      </c>
      <c r="C10" s="67">
        <v>1180308.11</v>
      </c>
      <c r="D10" s="24"/>
      <c r="E10" s="67">
        <v>1128757.12</v>
      </c>
      <c r="F10" s="24"/>
      <c r="G10" s="68"/>
      <c r="H10" s="24">
        <f t="shared" si="0"/>
        <v>51550.98999999999</v>
      </c>
      <c r="I10" s="69">
        <f t="shared" si="1"/>
        <v>0.0456705779184808</v>
      </c>
      <c r="J10" s="72" t="s">
        <v>15</v>
      </c>
      <c r="K10" s="73"/>
    </row>
    <row r="11" spans="1:11" s="23" customFormat="1" ht="11.25" customHeight="1">
      <c r="A11" s="26" t="s">
        <v>16</v>
      </c>
      <c r="B11" s="26" t="s">
        <v>17</v>
      </c>
      <c r="C11" s="67">
        <v>20352.48</v>
      </c>
      <c r="D11" s="24"/>
      <c r="E11" s="67">
        <v>45570.63</v>
      </c>
      <c r="F11" s="24"/>
      <c r="G11" s="68"/>
      <c r="H11" s="24">
        <f t="shared" si="0"/>
        <v>-25218.149999999998</v>
      </c>
      <c r="I11" s="69">
        <f t="shared" si="1"/>
        <v>-0.5533860295545617</v>
      </c>
      <c r="J11" s="70">
        <f>SUM(C8:C11)</f>
        <v>40139497.809999995</v>
      </c>
      <c r="K11" s="24">
        <f>SUM(E8:E11)</f>
        <v>39972171.75</v>
      </c>
    </row>
    <row r="12" spans="1:9" s="23" customFormat="1" ht="11.25" customHeight="1" hidden="1">
      <c r="A12" s="26" t="s">
        <v>18</v>
      </c>
      <c r="B12" s="26" t="s">
        <v>19</v>
      </c>
      <c r="C12" s="67">
        <v>0</v>
      </c>
      <c r="D12" s="24"/>
      <c r="E12" s="67">
        <v>0</v>
      </c>
      <c r="F12" s="24"/>
      <c r="G12" s="68"/>
      <c r="H12" s="24">
        <f t="shared" si="0"/>
        <v>0</v>
      </c>
      <c r="I12" s="69" t="e">
        <f t="shared" si="1"/>
        <v>#DIV/0!</v>
      </c>
    </row>
    <row r="13" spans="1:9" s="23" customFormat="1" ht="11.25" customHeight="1">
      <c r="A13" s="26" t="s">
        <v>20</v>
      </c>
      <c r="B13" s="26" t="s">
        <v>21</v>
      </c>
      <c r="C13" s="67">
        <v>17422.02</v>
      </c>
      <c r="D13" s="24"/>
      <c r="E13" s="67">
        <v>38227.05</v>
      </c>
      <c r="F13" s="24"/>
      <c r="G13" s="68"/>
      <c r="H13" s="24">
        <f t="shared" si="0"/>
        <v>-20805.030000000002</v>
      </c>
      <c r="I13" s="69">
        <f t="shared" si="1"/>
        <v>-0.5442489022825461</v>
      </c>
    </row>
    <row r="14" spans="1:9" s="23" customFormat="1" ht="11.25" customHeight="1">
      <c r="A14" s="26" t="s">
        <v>22</v>
      </c>
      <c r="B14" s="26" t="s">
        <v>23</v>
      </c>
      <c r="C14" s="67">
        <v>580736.59</v>
      </c>
      <c r="D14" s="24"/>
      <c r="E14" s="67">
        <v>919976.13</v>
      </c>
      <c r="F14" s="24"/>
      <c r="G14" s="68"/>
      <c r="H14" s="24">
        <f t="shared" si="0"/>
        <v>-339239.54000000004</v>
      </c>
      <c r="I14" s="69">
        <f t="shared" si="1"/>
        <v>-0.36874819784726376</v>
      </c>
    </row>
    <row r="15" spans="1:11" s="23" customFormat="1" ht="11.25" customHeight="1">
      <c r="A15" s="26" t="s">
        <v>24</v>
      </c>
      <c r="B15" s="26" t="s">
        <v>25</v>
      </c>
      <c r="C15" s="74">
        <v>5716736.22</v>
      </c>
      <c r="D15" s="24"/>
      <c r="E15" s="74">
        <v>6741471.49</v>
      </c>
      <c r="F15" s="29"/>
      <c r="G15" s="68"/>
      <c r="H15" s="75">
        <f t="shared" si="0"/>
        <v>-1024735.2700000005</v>
      </c>
      <c r="I15" s="69">
        <f t="shared" si="1"/>
        <v>-0.15200468792607777</v>
      </c>
      <c r="J15" s="24"/>
      <c r="K15" s="33"/>
    </row>
    <row r="16" spans="1:11" s="23" customFormat="1" ht="11.25" customHeight="1">
      <c r="A16" s="26"/>
      <c r="B16" s="76" t="s">
        <v>26</v>
      </c>
      <c r="C16" s="29"/>
      <c r="D16" s="24"/>
      <c r="E16" s="29"/>
      <c r="F16" s="29"/>
      <c r="G16" s="68"/>
      <c r="H16" s="29"/>
      <c r="I16" s="69"/>
      <c r="J16" s="24"/>
      <c r="K16" s="33"/>
    </row>
    <row r="17" spans="1:11" s="23" customFormat="1" ht="11.25" customHeight="1">
      <c r="A17" s="26"/>
      <c r="B17" s="77" t="s">
        <v>173</v>
      </c>
      <c r="C17" s="75"/>
      <c r="D17" s="24"/>
      <c r="E17" s="75"/>
      <c r="F17" s="29"/>
      <c r="G17" s="68"/>
      <c r="H17" s="29"/>
      <c r="I17" s="69"/>
      <c r="J17" s="24"/>
      <c r="K17" s="33"/>
    </row>
    <row r="18" spans="2:11" s="23" customFormat="1" ht="11.25" customHeight="1">
      <c r="B18" s="26"/>
      <c r="C18" s="27">
        <f>SUM(C8:C17)</f>
        <v>46454392.64</v>
      </c>
      <c r="D18" s="29"/>
      <c r="E18" s="27">
        <f>SUM(E8:E17)</f>
        <v>47671846.42</v>
      </c>
      <c r="F18" s="29"/>
      <c r="G18" s="68"/>
      <c r="H18" s="27">
        <f>C18-E18</f>
        <v>-1217453.7800000012</v>
      </c>
      <c r="I18" s="69">
        <f>SUM(H18/E18)</f>
        <v>-0.025538213252198197</v>
      </c>
      <c r="K18" s="33"/>
    </row>
    <row r="19" spans="3:9" s="23" customFormat="1" ht="11.25" customHeight="1">
      <c r="C19" s="24"/>
      <c r="D19" s="29"/>
      <c r="E19" s="24"/>
      <c r="F19" s="24"/>
      <c r="G19" s="68"/>
      <c r="H19" s="24"/>
      <c r="I19" s="78"/>
    </row>
    <row r="20" spans="1:9" s="23" customFormat="1" ht="11.25" customHeight="1">
      <c r="A20" s="26" t="s">
        <v>28</v>
      </c>
      <c r="B20" s="26" t="s">
        <v>29</v>
      </c>
      <c r="C20" s="24"/>
      <c r="D20" s="29"/>
      <c r="E20" s="24"/>
      <c r="F20" s="24"/>
      <c r="G20" s="68"/>
      <c r="H20" s="24"/>
      <c r="I20" s="78"/>
    </row>
    <row r="21" spans="2:10" s="23" customFormat="1" ht="11.25" customHeight="1">
      <c r="B21" s="26" t="s">
        <v>30</v>
      </c>
      <c r="C21" s="67">
        <v>26708040.13</v>
      </c>
      <c r="D21" s="29"/>
      <c r="E21" s="67">
        <v>26782052.85</v>
      </c>
      <c r="F21" s="24"/>
      <c r="G21" s="68"/>
      <c r="H21" s="24">
        <f>SUM(C21-E21)</f>
        <v>-74012.72000000253</v>
      </c>
      <c r="I21" s="69">
        <f>SUM(H21/E21)</f>
        <v>-0.0027635193020688303</v>
      </c>
      <c r="J21" s="71"/>
    </row>
    <row r="22" spans="2:11" s="23" customFormat="1" ht="11.25" customHeight="1">
      <c r="B22" s="26" t="s">
        <v>31</v>
      </c>
      <c r="C22" s="24"/>
      <c r="D22" s="29"/>
      <c r="E22" s="24"/>
      <c r="F22" s="24"/>
      <c r="G22" s="68"/>
      <c r="H22" s="24"/>
      <c r="I22" s="78"/>
      <c r="J22" s="72" t="s">
        <v>32</v>
      </c>
      <c r="K22" s="73"/>
    </row>
    <row r="23" spans="2:11" s="23" customFormat="1" ht="11.25" customHeight="1">
      <c r="B23" s="26" t="s">
        <v>33</v>
      </c>
      <c r="C23" s="67">
        <v>8270851.08</v>
      </c>
      <c r="D23" s="29"/>
      <c r="E23" s="67">
        <v>7888228.16</v>
      </c>
      <c r="F23" s="24"/>
      <c r="G23" s="68"/>
      <c r="H23" s="24">
        <f>SUM(C23-E23)</f>
        <v>382622.9199999999</v>
      </c>
      <c r="I23" s="69">
        <f>SUM(H23/E23)</f>
        <v>0.04850555945379753</v>
      </c>
      <c r="J23" s="70">
        <f>C21+C23</f>
        <v>34978891.21</v>
      </c>
      <c r="K23" s="24">
        <f>E21+E23</f>
        <v>34670281.010000005</v>
      </c>
    </row>
    <row r="24" spans="2:11" s="23" customFormat="1" ht="11.25" customHeight="1">
      <c r="B24" s="77" t="s">
        <v>174</v>
      </c>
      <c r="C24" s="24"/>
      <c r="D24" s="29"/>
      <c r="E24" s="24"/>
      <c r="F24" s="24"/>
      <c r="G24" s="68"/>
      <c r="H24" s="24"/>
      <c r="I24" s="69"/>
      <c r="J24" s="29"/>
      <c r="K24" s="24"/>
    </row>
    <row r="25" spans="1:9" s="23" customFormat="1" ht="11.25" customHeight="1">
      <c r="A25" s="26" t="s">
        <v>35</v>
      </c>
      <c r="B25" s="26" t="s">
        <v>36</v>
      </c>
      <c r="C25" s="24"/>
      <c r="D25" s="29"/>
      <c r="E25" s="24"/>
      <c r="F25" s="24"/>
      <c r="G25" s="68"/>
      <c r="H25" s="24"/>
      <c r="I25" s="78"/>
    </row>
    <row r="26" spans="2:11" s="23" customFormat="1" ht="11.25" customHeight="1">
      <c r="B26" s="26" t="s">
        <v>37</v>
      </c>
      <c r="C26" s="67">
        <v>4963010.77</v>
      </c>
      <c r="D26" s="29"/>
      <c r="E26" s="67">
        <v>4862592.15</v>
      </c>
      <c r="F26" s="24"/>
      <c r="G26" s="68"/>
      <c r="H26" s="24">
        <f>SUM(C26-E26)</f>
        <v>100418.61999999918</v>
      </c>
      <c r="I26" s="69">
        <f>SUM(H26/E26)</f>
        <v>0.020651252850806986</v>
      </c>
      <c r="J26" s="72" t="s">
        <v>38</v>
      </c>
      <c r="K26" s="73"/>
    </row>
    <row r="27" spans="2:11" s="23" customFormat="1" ht="11.25" customHeight="1">
      <c r="B27" s="26" t="s">
        <v>39</v>
      </c>
      <c r="C27" s="79">
        <v>1392259.72</v>
      </c>
      <c r="D27" s="29"/>
      <c r="E27" s="79">
        <v>1238345.67</v>
      </c>
      <c r="F27" s="29"/>
      <c r="G27" s="68"/>
      <c r="H27" s="75">
        <f>SUM(C27-E27)</f>
        <v>153914.05000000005</v>
      </c>
      <c r="I27" s="69">
        <f>SUM(H27/E27)</f>
        <v>0.1242900538425592</v>
      </c>
      <c r="J27" s="80">
        <f>C26+C27</f>
        <v>6355270.489999999</v>
      </c>
      <c r="K27" s="33">
        <f>E26+E27</f>
        <v>6100937.82</v>
      </c>
    </row>
    <row r="28" spans="2:9" s="23" customFormat="1" ht="11.25" customHeight="1">
      <c r="B28" s="26"/>
      <c r="C28" s="27">
        <f>SUM(C21:C27)</f>
        <v>41334161.7</v>
      </c>
      <c r="D28" s="29"/>
      <c r="E28" s="27">
        <f>SUM(E21:E27)</f>
        <v>40771218.830000006</v>
      </c>
      <c r="F28" s="29"/>
      <c r="G28" s="68"/>
      <c r="H28" s="27">
        <f>C28-E28</f>
        <v>562942.8699999973</v>
      </c>
      <c r="I28" s="69">
        <f>SUM(H28/E28)</f>
        <v>0.013807359361692088</v>
      </c>
    </row>
    <row r="29" spans="3:9" s="23" customFormat="1" ht="11.25" customHeight="1">
      <c r="C29" s="24"/>
      <c r="D29" s="29"/>
      <c r="E29" s="24"/>
      <c r="F29" s="24"/>
      <c r="G29" s="68"/>
      <c r="H29" s="24"/>
      <c r="I29" s="78"/>
    </row>
    <row r="30" spans="2:9" s="23" customFormat="1" ht="11.25" customHeight="1">
      <c r="B30" s="26"/>
      <c r="C30" s="28">
        <f>SUM(C18-C28)</f>
        <v>5120230.939999998</v>
      </c>
      <c r="D30" s="29"/>
      <c r="E30" s="28">
        <f>SUM(E18-E28)</f>
        <v>6900627.589999996</v>
      </c>
      <c r="F30" s="29"/>
      <c r="G30" s="68"/>
      <c r="H30" s="28">
        <f>SUM(C30-E30)</f>
        <v>-1780396.6499999985</v>
      </c>
      <c r="I30" s="69">
        <f>SUM(H30/E30)</f>
        <v>-0.25800503313351525</v>
      </c>
    </row>
    <row r="31" spans="3:9" s="23" customFormat="1" ht="11.25" customHeight="1">
      <c r="C31" s="24"/>
      <c r="D31" s="29"/>
      <c r="E31" s="24"/>
      <c r="F31" s="24"/>
      <c r="G31" s="68"/>
      <c r="H31" s="24"/>
      <c r="I31" s="78"/>
    </row>
    <row r="32" spans="1:9" s="23" customFormat="1" ht="11.25" customHeight="1">
      <c r="A32" s="26" t="s">
        <v>40</v>
      </c>
      <c r="B32" s="26" t="s">
        <v>41</v>
      </c>
      <c r="C32" s="67">
        <v>2949107.88</v>
      </c>
      <c r="D32" s="29"/>
      <c r="E32" s="67">
        <v>4346899.13</v>
      </c>
      <c r="F32" s="24"/>
      <c r="G32" s="68"/>
      <c r="H32" s="24">
        <f>SUM(C32-E32)</f>
        <v>-1397791.25</v>
      </c>
      <c r="I32" s="69">
        <f>SUM(H32/E32)</f>
        <v>-0.3215605442401881</v>
      </c>
    </row>
    <row r="33" spans="1:9" s="23" customFormat="1" ht="11.25" customHeight="1">
      <c r="A33" s="26"/>
      <c r="B33" s="81" t="s">
        <v>175</v>
      </c>
      <c r="C33" s="24"/>
      <c r="D33" s="29"/>
      <c r="E33" s="24"/>
      <c r="F33" s="24"/>
      <c r="G33" s="68"/>
      <c r="H33" s="24"/>
      <c r="I33" s="69"/>
    </row>
    <row r="34" spans="1:9" s="23" customFormat="1" ht="11.25" customHeight="1">
      <c r="A34" s="26" t="s">
        <v>43</v>
      </c>
      <c r="B34" s="26" t="s">
        <v>44</v>
      </c>
      <c r="C34" s="24"/>
      <c r="D34" s="29"/>
      <c r="E34" s="24"/>
      <c r="F34" s="24"/>
      <c r="G34" s="68"/>
      <c r="H34" s="24">
        <f>SUM(C34-E34)</f>
        <v>0</v>
      </c>
      <c r="I34" s="69" t="e">
        <f>SUM(H34/E34)</f>
        <v>#DIV/0!</v>
      </c>
    </row>
    <row r="35" spans="1:9" s="23" customFormat="1" ht="11.25" customHeight="1">
      <c r="A35" s="26"/>
      <c r="B35" s="26" t="s">
        <v>45</v>
      </c>
      <c r="C35" s="67">
        <v>3439540.06</v>
      </c>
      <c r="D35" s="29"/>
      <c r="E35" s="67">
        <v>4166464.61</v>
      </c>
      <c r="F35" s="24"/>
      <c r="G35" s="68"/>
      <c r="H35" s="24"/>
      <c r="I35" s="69"/>
    </row>
    <row r="36" spans="1:9" s="23" customFormat="1" ht="11.25" customHeight="1">
      <c r="A36" s="26" t="s">
        <v>46</v>
      </c>
      <c r="B36" s="26" t="s">
        <v>47</v>
      </c>
      <c r="C36" s="24"/>
      <c r="D36" s="29"/>
      <c r="E36" s="24"/>
      <c r="F36" s="24"/>
      <c r="G36" s="68"/>
      <c r="H36" s="24">
        <f>SUM(C36-E36)</f>
        <v>0</v>
      </c>
      <c r="I36" s="69" t="e">
        <f>SUM(H36/E36)</f>
        <v>#DIV/0!</v>
      </c>
    </row>
    <row r="37" spans="1:9" s="23" customFormat="1" ht="11.25" customHeight="1">
      <c r="A37" s="26"/>
      <c r="B37" s="26" t="s">
        <v>48</v>
      </c>
      <c r="C37" s="24"/>
      <c r="D37" s="29"/>
      <c r="E37" s="24"/>
      <c r="F37" s="24"/>
      <c r="G37" s="68"/>
      <c r="H37" s="24"/>
      <c r="I37" s="69"/>
    </row>
    <row r="38" spans="1:9" s="23" customFormat="1" ht="11.25" customHeight="1">
      <c r="A38" s="26"/>
      <c r="B38" s="26" t="s">
        <v>49</v>
      </c>
      <c r="C38" s="67">
        <v>2939823.1</v>
      </c>
      <c r="D38" s="29"/>
      <c r="E38" s="67">
        <v>4331482.9</v>
      </c>
      <c r="F38" s="24"/>
      <c r="G38" s="68"/>
      <c r="H38" s="24"/>
      <c r="I38" s="78"/>
    </row>
    <row r="39" spans="1:9" s="23" customFormat="1" ht="11.25" customHeight="1" hidden="1">
      <c r="A39" s="26" t="s">
        <v>50</v>
      </c>
      <c r="B39" s="26" t="s">
        <v>51</v>
      </c>
      <c r="C39" s="67">
        <v>0</v>
      </c>
      <c r="D39" s="29"/>
      <c r="E39" s="67">
        <v>0</v>
      </c>
      <c r="F39" s="24"/>
      <c r="G39" s="68"/>
      <c r="H39" s="24">
        <f>SUM(C39-E39)</f>
        <v>0</v>
      </c>
      <c r="I39" s="69" t="e">
        <f>SUM(H39/E39)</f>
        <v>#DIV/0!</v>
      </c>
    </row>
    <row r="40" spans="1:9" s="23" customFormat="1" ht="11.25" customHeight="1">
      <c r="A40" s="26" t="s">
        <v>52</v>
      </c>
      <c r="B40" s="26" t="s">
        <v>53</v>
      </c>
      <c r="C40" s="79">
        <v>932261.35</v>
      </c>
      <c r="D40" s="29"/>
      <c r="E40" s="79">
        <v>1822144.07</v>
      </c>
      <c r="F40" s="24"/>
      <c r="G40" s="68"/>
      <c r="H40" s="24"/>
      <c r="I40" s="78"/>
    </row>
    <row r="41" spans="2:9" s="23" customFormat="1" ht="11.25" customHeight="1">
      <c r="B41" s="26"/>
      <c r="C41" s="27">
        <f>C32+C35-C38-C39-C40</f>
        <v>2516563.4899999993</v>
      </c>
      <c r="D41" s="29"/>
      <c r="E41" s="27">
        <f>E32+E35-E38-E39-E40</f>
        <v>2359736.7699999996</v>
      </c>
      <c r="F41" s="29"/>
      <c r="G41" s="68"/>
      <c r="H41" s="27">
        <f>C41-E41</f>
        <v>156826.71999999974</v>
      </c>
      <c r="I41" s="69">
        <f>SUM(H41/E41)</f>
        <v>0.06645941275899166</v>
      </c>
    </row>
    <row r="42" spans="3:9" s="23" customFormat="1" ht="11.25" customHeight="1">
      <c r="C42" s="24"/>
      <c r="D42" s="29"/>
      <c r="E42" s="24"/>
      <c r="F42" s="24"/>
      <c r="G42" s="68"/>
      <c r="H42" s="24"/>
      <c r="I42" s="78"/>
    </row>
    <row r="43" spans="1:7" s="23" customFormat="1" ht="11.25" customHeight="1">
      <c r="A43" s="26" t="s">
        <v>54</v>
      </c>
      <c r="B43" s="26" t="s">
        <v>55</v>
      </c>
      <c r="C43" s="24"/>
      <c r="D43" s="29"/>
      <c r="E43" s="24"/>
      <c r="F43" s="24"/>
      <c r="G43" s="68"/>
    </row>
    <row r="44" spans="1:7" s="23" customFormat="1" ht="11.25" customHeight="1">
      <c r="A44" s="26"/>
      <c r="B44" s="26" t="s">
        <v>56</v>
      </c>
      <c r="C44" s="24"/>
      <c r="D44" s="29"/>
      <c r="E44" s="24"/>
      <c r="F44" s="24"/>
      <c r="G44" s="68"/>
    </row>
    <row r="45" spans="1:9" s="23" customFormat="1" ht="11.25" customHeight="1">
      <c r="A45" s="26"/>
      <c r="B45" s="26" t="s">
        <v>57</v>
      </c>
      <c r="C45" s="67">
        <v>2471988.83</v>
      </c>
      <c r="D45" s="29"/>
      <c r="E45" s="67">
        <v>2327794.97</v>
      </c>
      <c r="F45" s="24"/>
      <c r="G45" s="68"/>
      <c r="H45" s="24">
        <f>SUM(C43-E45)</f>
        <v>-2327794.97</v>
      </c>
      <c r="I45" s="69">
        <f>SUM(H45/E45)</f>
        <v>-1</v>
      </c>
    </row>
    <row r="46" spans="1:11" s="23" customFormat="1" ht="11.25" customHeight="1">
      <c r="A46" s="26" t="s">
        <v>58</v>
      </c>
      <c r="B46" s="26" t="s">
        <v>59</v>
      </c>
      <c r="C46" s="74">
        <v>5084179.48</v>
      </c>
      <c r="D46" s="29"/>
      <c r="E46" s="74">
        <v>6838487.79</v>
      </c>
      <c r="F46" s="29"/>
      <c r="G46" s="68"/>
      <c r="H46" s="75">
        <f>SUM(C46-E46)</f>
        <v>-1754308.3099999996</v>
      </c>
      <c r="I46" s="69">
        <f>SUM(H46/E46)</f>
        <v>-0.25653453861032627</v>
      </c>
      <c r="J46" s="24"/>
      <c r="K46" s="33"/>
    </row>
    <row r="47" spans="1:11" s="23" customFormat="1" ht="11.25" customHeight="1">
      <c r="A47" s="26"/>
      <c r="B47" s="76" t="s">
        <v>26</v>
      </c>
      <c r="C47" s="29"/>
      <c r="D47" s="29"/>
      <c r="E47" s="29"/>
      <c r="F47" s="29"/>
      <c r="G47" s="68"/>
      <c r="H47" s="29"/>
      <c r="I47" s="69"/>
      <c r="J47" s="24"/>
      <c r="K47" s="33"/>
    </row>
    <row r="48" spans="1:11" s="23" customFormat="1" ht="11.25" customHeight="1">
      <c r="A48" s="26"/>
      <c r="B48" s="77" t="s">
        <v>176</v>
      </c>
      <c r="C48" s="75"/>
      <c r="D48" s="29"/>
      <c r="E48" s="75"/>
      <c r="F48" s="29"/>
      <c r="G48" s="68"/>
      <c r="H48" s="29"/>
      <c r="I48" s="69"/>
      <c r="J48" s="24"/>
      <c r="K48" s="33"/>
    </row>
    <row r="49" spans="2:11" s="23" customFormat="1" ht="11.25" customHeight="1">
      <c r="B49" s="26"/>
      <c r="C49" s="27">
        <f>SUM(C45:C46)</f>
        <v>7556168.3100000005</v>
      </c>
      <c r="D49" s="29"/>
      <c r="E49" s="27">
        <f>SUM(E45:E46)</f>
        <v>9166282.76</v>
      </c>
      <c r="F49" s="29"/>
      <c r="G49" s="68"/>
      <c r="H49" s="27">
        <f>C49-E49</f>
        <v>-1610114.4499999993</v>
      </c>
      <c r="I49" s="69">
        <f>SUM(H49/E49)</f>
        <v>-0.1756562057005537</v>
      </c>
      <c r="J49" s="31"/>
      <c r="K49" s="33"/>
    </row>
    <row r="50" spans="1:9" ht="11.25" customHeight="1">
      <c r="A50" s="23"/>
      <c r="B50" s="23"/>
      <c r="C50" s="24"/>
      <c r="D50" s="29"/>
      <c r="E50" s="24"/>
      <c r="F50" s="24"/>
      <c r="G50" s="68"/>
      <c r="H50" s="24"/>
      <c r="I50" s="78"/>
    </row>
    <row r="51" spans="1:9" ht="11.25" customHeight="1">
      <c r="A51" s="23"/>
      <c r="B51" s="26"/>
      <c r="C51" s="28">
        <f>SUM(C30+C41-C49)</f>
        <v>80626.11999999639</v>
      </c>
      <c r="D51" s="29"/>
      <c r="E51" s="28">
        <f>SUM(E30+E41-E49)</f>
        <v>94081.5999999959</v>
      </c>
      <c r="F51" s="29"/>
      <c r="G51" s="68"/>
      <c r="H51" s="28">
        <f>SUM(C51-E51)</f>
        <v>-13455.479999999516</v>
      </c>
      <c r="I51" s="69">
        <f>SUM(H51/E51)</f>
        <v>-0.14301925137327703</v>
      </c>
    </row>
    <row r="52" spans="1:9" ht="11.25" customHeight="1">
      <c r="A52" s="23"/>
      <c r="B52" s="23"/>
      <c r="C52" s="24"/>
      <c r="D52" s="29"/>
      <c r="E52" s="24"/>
      <c r="F52" s="24"/>
      <c r="G52" s="68"/>
      <c r="H52" s="24"/>
      <c r="I52" s="78"/>
    </row>
    <row r="53" spans="1:9" ht="11.25" customHeight="1">
      <c r="A53" s="26" t="s">
        <v>60</v>
      </c>
      <c r="B53" s="26" t="s">
        <v>61</v>
      </c>
      <c r="C53" s="67">
        <v>6726.57</v>
      </c>
      <c r="D53" s="29"/>
      <c r="E53" s="67">
        <v>2096.91</v>
      </c>
      <c r="F53" s="24"/>
      <c r="G53" s="68"/>
      <c r="H53" s="24">
        <f>SUM(C53-E53)</f>
        <v>4629.66</v>
      </c>
      <c r="I53" s="69">
        <f>SUM(H53/E53)</f>
        <v>2.2078486916462796</v>
      </c>
    </row>
    <row r="54" spans="1:9" ht="11.25" customHeight="1">
      <c r="A54" s="26" t="s">
        <v>62</v>
      </c>
      <c r="B54" s="26" t="s">
        <v>63</v>
      </c>
      <c r="C54" s="79">
        <v>64150.66</v>
      </c>
      <c r="D54" s="29"/>
      <c r="E54" s="79">
        <v>81630.48</v>
      </c>
      <c r="F54" s="29"/>
      <c r="G54" s="68"/>
      <c r="H54" s="75">
        <f>SUM(C54-E54)</f>
        <v>-17479.819999999992</v>
      </c>
      <c r="I54" s="69">
        <f>SUM(H54/E54)</f>
        <v>-0.21413349523364303</v>
      </c>
    </row>
    <row r="55" spans="1:9" ht="11.25" customHeight="1">
      <c r="A55" s="23"/>
      <c r="B55" s="26"/>
      <c r="C55" s="27">
        <f>C53-C54</f>
        <v>-57424.090000000004</v>
      </c>
      <c r="D55" s="29"/>
      <c r="E55" s="27">
        <f>E53-E54</f>
        <v>-79533.56999999999</v>
      </c>
      <c r="F55" s="29"/>
      <c r="G55" s="68"/>
      <c r="H55" s="27">
        <f>C55-E55</f>
        <v>22109.47999999999</v>
      </c>
      <c r="I55" s="69">
        <f>SUM(H55/E55)</f>
        <v>-0.27798928175863336</v>
      </c>
    </row>
    <row r="56" spans="1:9" ht="11.25" customHeight="1">
      <c r="A56" s="23"/>
      <c r="B56" s="23"/>
      <c r="C56" s="24"/>
      <c r="D56" s="29"/>
      <c r="E56" s="24"/>
      <c r="F56" s="24"/>
      <c r="G56" s="68"/>
      <c r="H56" s="24"/>
      <c r="I56" s="78"/>
    </row>
    <row r="57" spans="1:9" ht="11.25" customHeight="1">
      <c r="A57" s="26" t="s">
        <v>64</v>
      </c>
      <c r="B57" s="26" t="s">
        <v>65</v>
      </c>
      <c r="C57" s="24">
        <f>SUM(C51+C55)</f>
        <v>23202.029999996383</v>
      </c>
      <c r="D57" s="29"/>
      <c r="E57" s="24">
        <f>SUM(E51+E55)</f>
        <v>14548.02999999591</v>
      </c>
      <c r="F57" s="24"/>
      <c r="G57" s="68"/>
      <c r="H57" s="24">
        <f>SUM(C57-E57)</f>
        <v>8654.000000000473</v>
      </c>
      <c r="I57" s="69">
        <f>SUM(H57/E57)</f>
        <v>0.5948571731019874</v>
      </c>
    </row>
    <row r="58" spans="1:9" ht="11.25" customHeight="1">
      <c r="A58" s="26"/>
      <c r="B58" s="26"/>
      <c r="C58" s="24"/>
      <c r="D58" s="29"/>
      <c r="E58" s="24"/>
      <c r="F58" s="24"/>
      <c r="G58" s="68"/>
      <c r="H58" s="24"/>
      <c r="I58" s="69"/>
    </row>
    <row r="59" spans="1:9" ht="11.25" customHeight="1" hidden="1">
      <c r="A59" s="26" t="s">
        <v>66</v>
      </c>
      <c r="B59" s="26" t="s">
        <v>67</v>
      </c>
      <c r="C59" s="67">
        <v>0</v>
      </c>
      <c r="D59" s="29"/>
      <c r="E59" s="67">
        <v>0</v>
      </c>
      <c r="F59" s="24"/>
      <c r="G59" s="68"/>
      <c r="H59" s="24">
        <f>SUM(C59-E59)</f>
        <v>0</v>
      </c>
      <c r="I59" s="69" t="e">
        <f>SUM(H59/E59)</f>
        <v>#DIV/0!</v>
      </c>
    </row>
    <row r="60" spans="1:9" ht="11.25" customHeight="1" hidden="1">
      <c r="A60" s="26" t="s">
        <v>68</v>
      </c>
      <c r="B60" s="26" t="s">
        <v>69</v>
      </c>
      <c r="C60" s="79">
        <v>0</v>
      </c>
      <c r="D60" s="29"/>
      <c r="E60" s="79">
        <v>0</v>
      </c>
      <c r="F60" s="29"/>
      <c r="G60" s="68"/>
      <c r="H60" s="24">
        <f>SUM(C60-E60)</f>
        <v>0</v>
      </c>
      <c r="I60" s="69" t="e">
        <f>SUM(H60/E60)</f>
        <v>#DIV/0!</v>
      </c>
    </row>
    <row r="61" spans="1:9" ht="11.25" customHeight="1" hidden="1">
      <c r="A61" s="26" t="s">
        <v>70</v>
      </c>
      <c r="B61" s="26" t="s">
        <v>71</v>
      </c>
      <c r="C61" s="27">
        <f>SUM(C59-C60)</f>
        <v>0</v>
      </c>
      <c r="D61" s="29"/>
      <c r="E61" s="27">
        <f>SUM(E59-E60)</f>
        <v>0</v>
      </c>
      <c r="F61" s="29"/>
      <c r="G61" s="68"/>
      <c r="H61" s="24">
        <f>SUM(C61-E61)</f>
        <v>0</v>
      </c>
      <c r="I61" s="69" t="e">
        <f>SUM(H61/E61)</f>
        <v>#DIV/0!</v>
      </c>
    </row>
    <row r="62" spans="1:9" ht="11.25" customHeight="1" hidden="1">
      <c r="A62" s="26"/>
      <c r="B62" s="26"/>
      <c r="C62" s="24"/>
      <c r="D62" s="29"/>
      <c r="E62" s="24"/>
      <c r="F62" s="24"/>
      <c r="G62" s="68"/>
      <c r="H62" s="24"/>
      <c r="I62" s="69"/>
    </row>
    <row r="63" spans="1:9" ht="11.25" customHeight="1" thickBot="1">
      <c r="A63" s="26" t="s">
        <v>72</v>
      </c>
      <c r="B63" s="26" t="s">
        <v>73</v>
      </c>
      <c r="C63" s="82">
        <v>12491.5</v>
      </c>
      <c r="D63" s="29"/>
      <c r="E63" s="82">
        <v>12567.5</v>
      </c>
      <c r="F63" s="29"/>
      <c r="G63" s="68"/>
      <c r="H63" s="35">
        <f>SUM(C63-E63)</f>
        <v>-76</v>
      </c>
      <c r="I63" s="69">
        <f>SUM(H63/E63)</f>
        <v>-0.0060473443405609706</v>
      </c>
    </row>
    <row r="64" spans="1:12" ht="11.25" customHeight="1">
      <c r="A64" s="23"/>
      <c r="B64" s="23"/>
      <c r="C64" s="24"/>
      <c r="D64" s="29"/>
      <c r="E64" s="24"/>
      <c r="F64" s="24"/>
      <c r="G64" s="68"/>
      <c r="H64" s="24"/>
      <c r="I64" s="78"/>
      <c r="J64" s="83"/>
      <c r="K64" s="84" t="s">
        <v>74</v>
      </c>
      <c r="L64" s="85"/>
    </row>
    <row r="65" spans="1:12" ht="13.5" customHeight="1" thickBot="1">
      <c r="A65" s="26" t="s">
        <v>75</v>
      </c>
      <c r="B65" s="86" t="str">
        <f>IF(C65&gt;=0,"Jahresüberschuss",IF(C65&lt;0,"Jahresfehlbetrag"))</f>
        <v>Jahresüberschuss</v>
      </c>
      <c r="C65" s="87">
        <f>SUM(C57+C61-C63)</f>
        <v>10710.529999996383</v>
      </c>
      <c r="D65" s="88"/>
      <c r="E65" s="87">
        <f>SUM(E57+E61-E63)</f>
        <v>1980.5299999959097</v>
      </c>
      <c r="F65" s="88"/>
      <c r="G65" s="89"/>
      <c r="H65" s="90">
        <f>SUM(C65-E65)</f>
        <v>8730.000000000473</v>
      </c>
      <c r="I65" s="69">
        <f>SUM(H65/E65)</f>
        <v>4.407911013727892</v>
      </c>
      <c r="J65" s="91">
        <f>C65/1000</f>
        <v>10.710529999996382</v>
      </c>
      <c r="K65" s="92"/>
      <c r="L65" s="93">
        <f>E65/1000</f>
        <v>1.9805299999959098</v>
      </c>
    </row>
    <row r="66" spans="1:9" ht="11.25" customHeight="1" thickTop="1">
      <c r="A66" s="23"/>
      <c r="B66" s="23"/>
      <c r="C66" s="23"/>
      <c r="D66" s="29"/>
      <c r="E66" s="23"/>
      <c r="F66" s="23"/>
      <c r="G66" s="94"/>
      <c r="H66" s="24"/>
      <c r="I66" s="69"/>
    </row>
    <row r="67" spans="1:9" ht="12" hidden="1">
      <c r="A67" s="26" t="s">
        <v>76</v>
      </c>
      <c r="B67" s="26" t="s">
        <v>77</v>
      </c>
      <c r="C67" s="95">
        <f>E67+E65</f>
        <v>391661.9899999959</v>
      </c>
      <c r="D67" s="29"/>
      <c r="E67" s="95">
        <v>389681.46</v>
      </c>
      <c r="F67" s="96"/>
      <c r="G67" s="97"/>
      <c r="H67" s="24">
        <f>SUM(C67-E67)</f>
        <v>1980.5299999958952</v>
      </c>
      <c r="I67" s="69">
        <f>SUM(H67/E67)</f>
        <v>0.0050824332263482465</v>
      </c>
    </row>
    <row r="68" spans="1:9" ht="12" hidden="1">
      <c r="A68" s="26" t="s">
        <v>78</v>
      </c>
      <c r="B68" s="26" t="s">
        <v>79</v>
      </c>
      <c r="C68" s="95">
        <v>0</v>
      </c>
      <c r="D68" s="29"/>
      <c r="E68" s="95">
        <v>0</v>
      </c>
      <c r="F68" s="96"/>
      <c r="G68" s="97"/>
      <c r="H68" s="24">
        <f>SUM(C68-E68)</f>
        <v>0</v>
      </c>
      <c r="I68" s="69" t="e">
        <f>SUM(H68/E68)</f>
        <v>#DIV/0!</v>
      </c>
    </row>
    <row r="69" spans="1:9" ht="12" hidden="1">
      <c r="A69" s="26" t="s">
        <v>80</v>
      </c>
      <c r="B69" s="26" t="s">
        <v>81</v>
      </c>
      <c r="C69" s="127">
        <v>0</v>
      </c>
      <c r="D69" s="29"/>
      <c r="E69" s="127">
        <v>0</v>
      </c>
      <c r="F69" s="99"/>
      <c r="G69" s="97"/>
      <c r="H69" s="24">
        <f>SUM(C69-E69)</f>
        <v>0</v>
      </c>
      <c r="I69" s="69" t="e">
        <f>SUM(H69/E69)</f>
        <v>#DIV/0!</v>
      </c>
    </row>
    <row r="70" spans="1:9" ht="12.75" hidden="1" thickBot="1">
      <c r="A70" s="26"/>
      <c r="B70" s="26"/>
      <c r="C70" s="128"/>
      <c r="D70" s="29"/>
      <c r="E70" s="128"/>
      <c r="F70" s="99"/>
      <c r="G70" s="97"/>
      <c r="H70" s="24"/>
      <c r="I70" s="69"/>
    </row>
    <row r="71" spans="1:9" ht="12.75" hidden="1" thickBot="1">
      <c r="A71" s="26" t="s">
        <v>82</v>
      </c>
      <c r="B71" s="86" t="str">
        <f>IF(C71&gt;=0,"Bilanzgewinn",IF(C71&lt;0,"Bilanzverlust"))</f>
        <v>Bilanzgewinn</v>
      </c>
      <c r="C71" s="87">
        <f>C65+C67+C68-C69</f>
        <v>402372.5199999923</v>
      </c>
      <c r="D71" s="88"/>
      <c r="E71" s="87">
        <f>E65+E67+E68-E69</f>
        <v>391661.9899999959</v>
      </c>
      <c r="F71" s="88"/>
      <c r="G71" s="89"/>
      <c r="H71" s="24">
        <f>SUM(C71-E71)</f>
        <v>10710.52999999636</v>
      </c>
      <c r="I71" s="69">
        <f>SUM(H71/E71)</f>
        <v>0.027346360569726138</v>
      </c>
    </row>
    <row r="72" spans="1:9" ht="24" customHeight="1">
      <c r="A72" s="101"/>
      <c r="B72" s="101"/>
      <c r="C72" s="102"/>
      <c r="D72" s="102"/>
      <c r="E72" s="102"/>
      <c r="F72" s="102"/>
      <c r="G72" s="103"/>
      <c r="H72" s="102"/>
      <c r="I72" s="104"/>
    </row>
    <row r="73" spans="1:11" s="110" customFormat="1" ht="12.75" customHeight="1">
      <c r="A73" s="105"/>
      <c r="B73" s="105"/>
      <c r="C73" s="105"/>
      <c r="D73" s="105"/>
      <c r="E73" s="105"/>
      <c r="F73" s="105"/>
      <c r="G73" s="106"/>
      <c r="H73" s="107"/>
      <c r="I73" s="108"/>
      <c r="J73" s="109"/>
      <c r="K73" s="109"/>
    </row>
    <row r="74" spans="7:8" ht="9.75" customHeight="1">
      <c r="G74" s="111"/>
      <c r="H74" s="102"/>
    </row>
    <row r="75" spans="1:9" ht="12">
      <c r="A75" s="112"/>
      <c r="B75" s="113" t="s">
        <v>83</v>
      </c>
      <c r="C75" s="114">
        <f>'[7]III.1.1 Betten'!C24</f>
        <v>605</v>
      </c>
      <c r="D75" s="114"/>
      <c r="E75" s="114">
        <f>'[7]III.1.1 Betten'!E24</f>
        <v>619</v>
      </c>
      <c r="F75" s="114"/>
      <c r="G75" s="115"/>
      <c r="H75" s="116">
        <f>SUM(C75-E75)</f>
        <v>-14</v>
      </c>
      <c r="I75" s="117">
        <f>SUM(H75/E75)</f>
        <v>-0.022617124394184167</v>
      </c>
    </row>
    <row r="76" spans="1:9" ht="12">
      <c r="A76" s="112"/>
      <c r="B76" s="113" t="s">
        <v>84</v>
      </c>
      <c r="C76" s="114">
        <f>'[7]III.2.1 BT und Auslastung'!C24</f>
        <v>206137</v>
      </c>
      <c r="D76" s="114"/>
      <c r="E76" s="114">
        <f>'[7]III.2.1 BT und Auslastung'!E24</f>
        <v>212355</v>
      </c>
      <c r="F76" s="114"/>
      <c r="G76" s="115"/>
      <c r="H76" s="116">
        <f>SUM(C76-E76)</f>
        <v>-6218</v>
      </c>
      <c r="I76" s="117">
        <f>SUM(H76/E76)</f>
        <v>-0.029281156553883827</v>
      </c>
    </row>
    <row r="77" spans="1:9" ht="12">
      <c r="A77" s="112"/>
      <c r="B77" s="113" t="s">
        <v>85</v>
      </c>
      <c r="C77" s="118">
        <f>'[7]V.1.2a)Personalbestand und Aufw'!C16</f>
        <v>680.4199999999998</v>
      </c>
      <c r="D77" s="118"/>
      <c r="E77" s="118">
        <f>'[7]V.1.2a)Personalbestand und Aufw'!E16</f>
        <v>694.1</v>
      </c>
      <c r="F77" s="118"/>
      <c r="G77" s="119"/>
      <c r="H77" s="116">
        <f>SUM(C77-E77)</f>
        <v>-13.680000000000177</v>
      </c>
      <c r="I77" s="117">
        <f>SUM(H77/E77)</f>
        <v>-0.01970897565192361</v>
      </c>
    </row>
    <row r="78" spans="1:9" ht="12">
      <c r="A78" s="112"/>
      <c r="B78" s="113" t="s">
        <v>86</v>
      </c>
      <c r="C78" s="134">
        <f>'[7]III.2.2 FZ und VD der KHG'!C18</f>
        <v>4935.5</v>
      </c>
      <c r="D78" s="114"/>
      <c r="E78" s="134">
        <f>'[7]III.2.2 FZ und VD der KHG'!E18</f>
        <v>4623</v>
      </c>
      <c r="F78" s="114"/>
      <c r="G78" s="115"/>
      <c r="H78" s="116"/>
      <c r="I78" s="117"/>
    </row>
    <row r="79" spans="1:9" ht="12">
      <c r="A79" s="112"/>
      <c r="B79" s="113"/>
      <c r="C79" s="118"/>
      <c r="D79" s="118"/>
      <c r="E79" s="118"/>
      <c r="F79" s="118"/>
      <c r="G79" s="119"/>
      <c r="H79" s="116"/>
      <c r="I79" s="117"/>
    </row>
    <row r="80" spans="1:9" ht="7.5" customHeight="1">
      <c r="A80" s="112"/>
      <c r="B80" s="113" t="s">
        <v>87</v>
      </c>
      <c r="C80" s="114">
        <f>SUM(C21/C77)</f>
        <v>39252.285544222694</v>
      </c>
      <c r="D80" s="114"/>
      <c r="E80" s="114">
        <f>SUM(E21/E77)</f>
        <v>38585.294410027374</v>
      </c>
      <c r="F80" s="114"/>
      <c r="G80" s="115"/>
      <c r="H80" s="116">
        <f>SUM(C80-E80)</f>
        <v>666.9911341953193</v>
      </c>
      <c r="I80" s="117">
        <f>SUM(H80/E80)</f>
        <v>0.017286148632365616</v>
      </c>
    </row>
    <row r="81" spans="1:9" ht="12">
      <c r="A81" s="112"/>
      <c r="B81" s="113" t="s">
        <v>88</v>
      </c>
      <c r="C81" s="114">
        <f>SUM(C23/C77)</f>
        <v>12155.508480056438</v>
      </c>
      <c r="D81" s="114"/>
      <c r="E81" s="114">
        <f>SUM(E23/E77)</f>
        <v>11364.68543437545</v>
      </c>
      <c r="F81" s="114"/>
      <c r="G81" s="115"/>
      <c r="H81" s="116">
        <f>SUM(C81-E81)</f>
        <v>790.8230456809888</v>
      </c>
      <c r="I81" s="117">
        <f>SUM(H81/E81)</f>
        <v>0.06958600396355351</v>
      </c>
    </row>
    <row r="82" spans="1:9" ht="12">
      <c r="A82" s="112"/>
      <c r="B82" s="113" t="s">
        <v>89</v>
      </c>
      <c r="C82" s="114">
        <f>SUM((C21+C23)/C77)</f>
        <v>51407.79402427914</v>
      </c>
      <c r="D82" s="114"/>
      <c r="E82" s="114">
        <f>SUM((E21+E23)/E77)</f>
        <v>49949.97984440283</v>
      </c>
      <c r="F82" s="114"/>
      <c r="G82" s="115"/>
      <c r="H82" s="116">
        <f>SUM(C82-E82)</f>
        <v>1457.81417987631</v>
      </c>
      <c r="I82" s="117">
        <f>SUM(H82/E82)</f>
        <v>0.029185480843385486</v>
      </c>
    </row>
  </sheetData>
  <sheetProtection password="DECD" sheet="1" objects="1" scenarios="1" formatRows="0"/>
  <printOptions horizontalCentered="1" verticalCentered="1"/>
  <pageMargins left="0.5905511811023623" right="0.5905511811023623" top="0" bottom="0" header="0.15748031496062992" footer="0.15748031496062992"/>
  <pageSetup fitToHeight="1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GridLines="0" workbookViewId="0" topLeftCell="A1">
      <selection activeCell="D4" sqref="D4"/>
    </sheetView>
  </sheetViews>
  <sheetFormatPr defaultColWidth="11.00390625" defaultRowHeight="14.25"/>
  <cols>
    <col min="1" max="1" width="2.125" style="25" customWidth="1"/>
    <col min="2" max="2" width="2.50390625" style="25" customWidth="1"/>
    <col min="3" max="3" width="1.875" style="25" customWidth="1"/>
    <col min="4" max="4" width="40.625" style="25" customWidth="1"/>
    <col min="5" max="5" width="11.625" style="25" customWidth="1"/>
    <col min="6" max="6" width="2.625" style="25" customWidth="1"/>
    <col min="7" max="7" width="11.625" style="25" customWidth="1"/>
    <col min="8" max="8" width="7.375" style="25" customWidth="1"/>
    <col min="9" max="9" width="2.125" style="25" customWidth="1"/>
    <col min="10" max="10" width="2.50390625" style="25" customWidth="1"/>
    <col min="11" max="11" width="1.875" style="25" customWidth="1"/>
    <col min="12" max="12" width="40.625" style="25" customWidth="1"/>
    <col min="13" max="13" width="11.625" style="25" customWidth="1"/>
    <col min="14" max="14" width="2.625" style="25" customWidth="1"/>
    <col min="15" max="15" width="11.625" style="25" customWidth="1"/>
    <col min="16" max="16" width="7.00390625" style="25" customWidth="1"/>
    <col min="17" max="17" width="2.625" style="25" customWidth="1"/>
    <col min="18" max="16384" width="7.00390625" style="25" customWidth="1"/>
  </cols>
  <sheetData>
    <row r="1" spans="1:15" s="2" customFormat="1" ht="14.25" customHeight="1">
      <c r="A1" s="1" t="str">
        <f>'[8]Eingabe Bilanz'!A1</f>
        <v>Rheinische Kliniken Mönchengladbach</v>
      </c>
      <c r="O1" s="3"/>
    </row>
    <row r="2" spans="1:15" s="9" customFormat="1" ht="18.75" customHeight="1">
      <c r="A2" s="4" t="str">
        <f>'[8]Eingabe Bilanz'!A2</f>
        <v>Jahresabschluss 2003</v>
      </c>
      <c r="B2" s="5"/>
      <c r="C2" s="5"/>
      <c r="D2" s="5"/>
      <c r="E2" s="5"/>
      <c r="F2" s="5"/>
      <c r="G2" s="5"/>
      <c r="H2" s="6"/>
      <c r="I2" s="5"/>
      <c r="J2" s="5"/>
      <c r="K2" s="5"/>
      <c r="L2" s="7" t="s">
        <v>1</v>
      </c>
      <c r="M2" s="5"/>
      <c r="N2" s="5"/>
      <c r="O2" s="8"/>
    </row>
    <row r="3" spans="1:16" s="13" customFormat="1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s="13" customFormat="1" ht="18.75" customHeight="1">
      <c r="A4" s="14" t="str">
        <f>'[8]Eingabe Bilanz'!A4</f>
        <v>Bilanz</v>
      </c>
      <c r="B4" s="11"/>
      <c r="C4" s="11"/>
      <c r="D4" s="11"/>
      <c r="E4" s="11"/>
      <c r="F4" s="11"/>
      <c r="G4" s="11"/>
      <c r="H4" s="15"/>
      <c r="I4" s="11"/>
      <c r="J4" s="11"/>
      <c r="K4" s="11"/>
      <c r="L4" s="11"/>
      <c r="M4" s="11"/>
      <c r="N4" s="11"/>
      <c r="O4" s="11"/>
      <c r="P4" s="12"/>
    </row>
    <row r="5" spans="1:16" s="13" customFormat="1" ht="18" customHeight="1">
      <c r="A5" s="16" t="str">
        <f>'[8]Eingabe Bilanz'!A5</f>
        <v>zum 31. Dezember 2003</v>
      </c>
      <c r="B5" s="11"/>
      <c r="C5" s="11"/>
      <c r="D5" s="11"/>
      <c r="E5" s="11"/>
      <c r="F5" s="11"/>
      <c r="G5" s="15"/>
      <c r="H5" s="11"/>
      <c r="I5" s="11"/>
      <c r="J5" s="11"/>
      <c r="K5" s="11"/>
      <c r="L5" s="11"/>
      <c r="M5" s="11"/>
      <c r="N5" s="11"/>
      <c r="O5" s="11"/>
      <c r="P5" s="12"/>
    </row>
    <row r="6" spans="1:16" s="13" customFormat="1" ht="11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5" s="19" customFormat="1" ht="12.75">
      <c r="A7" s="17" t="str">
        <f>'[8]Eingabe Bilanz'!A7</f>
        <v>A k t i v a </v>
      </c>
      <c r="B7" s="17"/>
      <c r="C7" s="17"/>
      <c r="D7" s="17"/>
      <c r="E7" s="18">
        <f>'[8]Eingabe Bilanz'!E7</f>
        <v>2003</v>
      </c>
      <c r="F7" s="18"/>
      <c r="G7" s="18">
        <f>'[8]Eingabe Bilanz'!G7</f>
        <v>2002</v>
      </c>
      <c r="I7" s="17" t="str">
        <f>'[8]Eingabe Bilanz'!I7</f>
        <v>P a s s i v a</v>
      </c>
      <c r="J7" s="17"/>
      <c r="K7" s="17"/>
      <c r="L7" s="17"/>
      <c r="M7" s="18">
        <f>'[8]Eingabe Bilanz'!M7</f>
        <v>2003</v>
      </c>
      <c r="N7" s="18"/>
      <c r="O7" s="18">
        <f>'[8]Eingabe Bilanz'!O7</f>
        <v>2002</v>
      </c>
    </row>
    <row r="8" spans="1:15" s="23" customFormat="1" ht="12.75">
      <c r="A8" s="20"/>
      <c r="B8" s="20"/>
      <c r="C8" s="20"/>
      <c r="D8" s="20"/>
      <c r="E8" s="18" t="str">
        <f>'[8]Eingabe Bilanz'!E8</f>
        <v>EUR</v>
      </c>
      <c r="F8" s="22"/>
      <c r="G8" s="18" t="str">
        <f>'[8]Eingabe Bilanz'!G8</f>
        <v>EUR</v>
      </c>
      <c r="I8" s="20"/>
      <c r="J8" s="20"/>
      <c r="K8" s="20"/>
      <c r="L8" s="20"/>
      <c r="M8" s="18" t="str">
        <f>'[8]Eingabe Bilanz'!M8</f>
        <v>EUR</v>
      </c>
      <c r="N8" s="22"/>
      <c r="O8" s="18" t="str">
        <f>'[8]Eingabe Bilanz'!O8</f>
        <v>EUR</v>
      </c>
    </row>
    <row r="9" spans="1:15" ht="11.25" customHeight="1">
      <c r="A9" s="20" t="str">
        <f>'[8]Eingabe Bilanz'!A9</f>
        <v>B.</v>
      </c>
      <c r="B9" s="20" t="str">
        <f>'[8]Eingabe Bilanz'!B9</f>
        <v>Anlagevermögen</v>
      </c>
      <c r="C9" s="20"/>
      <c r="D9" s="20"/>
      <c r="E9" s="24"/>
      <c r="F9" s="24"/>
      <c r="G9" s="24"/>
      <c r="H9" s="23"/>
      <c r="I9" s="20" t="str">
        <f>'[8]Eingabe Bilanz'!I9</f>
        <v>A.</v>
      </c>
      <c r="J9" s="20" t="str">
        <f>'[8]Eingabe Bilanz'!J9</f>
        <v>Eigenkapital</v>
      </c>
      <c r="K9" s="20"/>
      <c r="L9" s="20"/>
      <c r="M9" s="24"/>
      <c r="N9" s="24"/>
      <c r="O9" s="24"/>
    </row>
    <row r="10" spans="1:15" ht="11.25" customHeight="1">
      <c r="A10" s="26" t="str">
        <f>'[8]Eingabe Bilanz'!A10</f>
        <v>I.</v>
      </c>
      <c r="B10" s="26" t="str">
        <f>'[8]Eingabe Bilanz'!B10</f>
        <v>Immaterielle Vermögensgegenstände</v>
      </c>
      <c r="C10" s="23"/>
      <c r="D10" s="23"/>
      <c r="E10" s="27">
        <f>'[8]Eingabe Bilanz'!E10</f>
        <v>12779.53</v>
      </c>
      <c r="F10" s="24"/>
      <c r="G10" s="27">
        <f>'[8]Eingabe Bilanz'!G10</f>
        <v>19532.59</v>
      </c>
      <c r="H10" s="23"/>
      <c r="I10" s="23"/>
      <c r="J10" s="26" t="str">
        <f>'[8]Eingabe Bilanz'!J10</f>
        <v> 1.</v>
      </c>
      <c r="K10" s="26" t="str">
        <f>'[8]Eingabe Bilanz'!K10</f>
        <v>Festgesetztes Kapital</v>
      </c>
      <c r="L10" s="23"/>
      <c r="M10" s="24">
        <f>'[8]Eingabe Bilanz'!M10</f>
        <v>582872.74</v>
      </c>
      <c r="N10" s="24"/>
      <c r="O10" s="24">
        <f>'[8]Eingabe Bilanz'!O10</f>
        <v>582872.74</v>
      </c>
    </row>
    <row r="11" spans="1:15" ht="11.25" customHeight="1">
      <c r="A11" s="23"/>
      <c r="B11" s="23"/>
      <c r="C11" s="23"/>
      <c r="D11" s="23"/>
      <c r="E11" s="24"/>
      <c r="F11" s="24"/>
      <c r="G11" s="24"/>
      <c r="H11" s="23"/>
      <c r="I11" s="23"/>
      <c r="J11" s="26" t="str">
        <f>'[8]Eingabe Bilanz'!J11</f>
        <v> 3.</v>
      </c>
      <c r="K11" s="26" t="str">
        <f>'[8]Eingabe Bilanz'!K11</f>
        <v>Gewinnrücklagen</v>
      </c>
      <c r="L11" s="23"/>
      <c r="M11" s="24"/>
      <c r="N11" s="24"/>
      <c r="O11" s="24"/>
    </row>
    <row r="12" spans="1:15" ht="11.25" customHeight="1">
      <c r="A12" s="26" t="str">
        <f>'[8]Eingabe Bilanz'!A12</f>
        <v>II.</v>
      </c>
      <c r="B12" s="26" t="str">
        <f>'[8]Eingabe Bilanz'!B12</f>
        <v>Sachanlagen</v>
      </c>
      <c r="C12" s="23"/>
      <c r="D12" s="23"/>
      <c r="E12" s="24"/>
      <c r="F12" s="24"/>
      <c r="G12" s="24"/>
      <c r="H12" s="23"/>
      <c r="I12" s="23"/>
      <c r="J12" s="26"/>
      <c r="K12" s="121" t="str">
        <f>'[8]Eingabe Bilanz'!K12</f>
        <v>a)</v>
      </c>
      <c r="L12" s="26" t="str">
        <f>'[8]Eingabe Bilanz'!L12</f>
        <v>verwendete Gewinnrücklage</v>
      </c>
      <c r="M12" s="24">
        <f>'[8]Eingabe Bilanz'!M12</f>
        <v>0</v>
      </c>
      <c r="N12" s="24"/>
      <c r="O12" s="24">
        <f>'[8]Eingabe Bilanz'!O12</f>
        <v>0</v>
      </c>
    </row>
    <row r="13" spans="1:15" ht="11.25" customHeight="1">
      <c r="A13" s="23"/>
      <c r="B13" s="26" t="str">
        <f>'[8]Eingabe Bilanz'!B13</f>
        <v> 1.</v>
      </c>
      <c r="C13" s="26" t="str">
        <f>'[8]Eingabe Bilanz'!C13</f>
        <v>Grundstücke mit Betriebsbauten</v>
      </c>
      <c r="D13" s="26"/>
      <c r="E13" s="24">
        <f>'[8]Eingabe Bilanz'!E13</f>
        <v>2565211.23</v>
      </c>
      <c r="F13" s="24"/>
      <c r="G13" s="24">
        <f>'[8]Eingabe Bilanz'!G13</f>
        <v>2630453.36</v>
      </c>
      <c r="H13" s="23"/>
      <c r="I13" s="23"/>
      <c r="J13" s="26"/>
      <c r="K13" s="121" t="str">
        <f>'[8]Eingabe Bilanz'!K13</f>
        <v>b)</v>
      </c>
      <c r="L13" s="26" t="str">
        <f>'[8]Eingabe Bilanz'!L13</f>
        <v>zweckgebundene Gewinnrücklage</v>
      </c>
      <c r="M13" s="24">
        <f>'[8]Eingabe Bilanz'!M13</f>
        <v>0</v>
      </c>
      <c r="N13" s="24"/>
      <c r="O13" s="24">
        <f>'[8]Eingabe Bilanz'!O13</f>
        <v>0</v>
      </c>
    </row>
    <row r="14" spans="1:15" ht="11.25" customHeight="1">
      <c r="A14" s="23"/>
      <c r="B14" s="26" t="str">
        <f>'[8]Eingabe Bilanz'!B14</f>
        <v> 2.</v>
      </c>
      <c r="C14" s="26" t="str">
        <f>'[8]Eingabe Bilanz'!C14</f>
        <v>Grundstücke mit Wohnbauten</v>
      </c>
      <c r="D14" s="26"/>
      <c r="E14" s="24">
        <f>'[8]Eingabe Bilanz'!E14</f>
        <v>0</v>
      </c>
      <c r="F14" s="24"/>
      <c r="G14" s="24">
        <f>'[8]Eingabe Bilanz'!G14</f>
        <v>0</v>
      </c>
      <c r="H14" s="23"/>
      <c r="I14" s="23"/>
      <c r="J14" s="26"/>
      <c r="K14" s="121" t="str">
        <f>'[8]Eingabe Bilanz'!K14</f>
        <v>c)</v>
      </c>
      <c r="L14" s="26" t="str">
        <f>'[8]Eingabe Bilanz'!L14</f>
        <v>freie Gewinnrücklage</v>
      </c>
      <c r="M14" s="24">
        <f>'[8]Eingabe Bilanz'!M14</f>
        <v>822711.89</v>
      </c>
      <c r="N14" s="24"/>
      <c r="O14" s="24">
        <f>'[8]Eingabe Bilanz'!O14</f>
        <v>0</v>
      </c>
    </row>
    <row r="15" spans="1:15" ht="11.25" customHeight="1">
      <c r="A15" s="23"/>
      <c r="B15" s="26" t="str">
        <f>'[8]Eingabe Bilanz'!B15</f>
        <v> 3.</v>
      </c>
      <c r="C15" s="26" t="str">
        <f>'[8]Eingabe Bilanz'!C15</f>
        <v>Grundstücke ohne Bauten</v>
      </c>
      <c r="D15" s="26"/>
      <c r="E15" s="24">
        <f>'[8]Eingabe Bilanz'!E15</f>
        <v>0</v>
      </c>
      <c r="F15" s="24"/>
      <c r="G15" s="24">
        <f>'[8]Eingabe Bilanz'!G15</f>
        <v>0</v>
      </c>
      <c r="H15" s="23"/>
      <c r="I15" s="23"/>
      <c r="J15" s="26"/>
      <c r="K15" s="121" t="str">
        <f>'[8]Eingabe Bilanz'!K15</f>
        <v>d)</v>
      </c>
      <c r="L15" s="26" t="str">
        <f>'[8]Eingabe Bilanz'!L15</f>
        <v>andere Gewinnrücklage</v>
      </c>
      <c r="M15" s="24">
        <f>'[8]Eingabe Bilanz'!M15</f>
        <v>0</v>
      </c>
      <c r="N15" s="24"/>
      <c r="O15" s="24">
        <f>'[8]Eingabe Bilanz'!O15</f>
        <v>393883.26</v>
      </c>
    </row>
    <row r="16" spans="1:15" ht="11.25" customHeight="1">
      <c r="A16" s="23"/>
      <c r="B16" s="26" t="str">
        <f>'[8]Eingabe Bilanz'!B16</f>
        <v> 4.</v>
      </c>
      <c r="C16" s="26" t="str">
        <f>'[8]Eingabe Bilanz'!C16</f>
        <v>Technische Anlagen</v>
      </c>
      <c r="D16" s="26"/>
      <c r="E16" s="24">
        <f>'[8]Eingabe Bilanz'!E16</f>
        <v>6790.75</v>
      </c>
      <c r="F16" s="24"/>
      <c r="G16" s="24">
        <f>'[8]Eingabe Bilanz'!G16</f>
        <v>11588.24</v>
      </c>
      <c r="H16" s="23"/>
      <c r="I16" s="23"/>
      <c r="J16" s="26" t="str">
        <f>'[8]Eingabe Bilanz'!J16</f>
        <v> 4.</v>
      </c>
      <c r="K16" s="26" t="str">
        <f>'[8]Eingabe Bilanz'!K16</f>
        <v>Gewinnvortrag</v>
      </c>
      <c r="L16" s="23"/>
      <c r="M16" s="24">
        <f>'[8]Eingabe Bilanz'!M16</f>
        <v>100000</v>
      </c>
      <c r="N16" s="24"/>
      <c r="O16" s="24">
        <f>'[8]Eingabe Bilanz'!O16</f>
        <v>453271.5</v>
      </c>
    </row>
    <row r="17" spans="1:15" ht="11.25" customHeight="1">
      <c r="A17" s="23"/>
      <c r="B17" s="26" t="str">
        <f>'[8]Eingabe Bilanz'!B17</f>
        <v> 5.</v>
      </c>
      <c r="C17" s="26" t="str">
        <f>'[8]Eingabe Bilanz'!C17</f>
        <v>Einrichtungen und Ausstattungen</v>
      </c>
      <c r="D17" s="26"/>
      <c r="E17" s="24">
        <f>'[8]Eingabe Bilanz'!E17</f>
        <v>593681.77</v>
      </c>
      <c r="F17" s="24"/>
      <c r="G17" s="24">
        <f>'[8]Eingabe Bilanz'!G17</f>
        <v>385845.71</v>
      </c>
      <c r="H17" s="23"/>
      <c r="I17" s="23"/>
      <c r="J17" s="26" t="str">
        <f>'[8]Eingabe Bilanz'!J17</f>
        <v> 5.</v>
      </c>
      <c r="K17" s="26" t="str">
        <f>'[8]Eingabe Bilanz'!K17</f>
        <v>Jahresüberschuss</v>
      </c>
      <c r="L17" s="23"/>
      <c r="M17" s="24">
        <f>'[8]Eingabe Bilanz'!M17</f>
        <v>1752.4</v>
      </c>
      <c r="N17" s="24"/>
      <c r="O17" s="24">
        <f>'[8]Eingabe Bilanz'!O17</f>
        <v>75557.13</v>
      </c>
    </row>
    <row r="18" spans="1:15" ht="11.25" customHeight="1">
      <c r="A18" s="23"/>
      <c r="B18" s="26" t="str">
        <f>'[8]Eingabe Bilanz'!B18</f>
        <v> 6.</v>
      </c>
      <c r="C18" s="26" t="str">
        <f>'[8]Eingabe Bilanz'!C18</f>
        <v>geleistete Anzahlungen und Anlagen im Bau</v>
      </c>
      <c r="D18" s="26"/>
      <c r="E18" s="24">
        <f>'[8]Eingabe Bilanz'!E18</f>
        <v>744105.94</v>
      </c>
      <c r="F18" s="24"/>
      <c r="G18" s="24">
        <f>'[8]Eingabe Bilanz'!G18</f>
        <v>281558.82</v>
      </c>
      <c r="H18" s="23"/>
      <c r="I18" s="23"/>
      <c r="J18" s="23"/>
      <c r="K18" s="23"/>
      <c r="L18" s="26"/>
      <c r="M18" s="28">
        <f>'[8]Eingabe Bilanz'!M18</f>
        <v>1507337.0299999998</v>
      </c>
      <c r="N18" s="29"/>
      <c r="O18" s="28">
        <f>'[8]Eingabe Bilanz'!O18</f>
        <v>1505584.63</v>
      </c>
    </row>
    <row r="19" spans="1:15" ht="11.25" customHeight="1">
      <c r="A19" s="23"/>
      <c r="B19" s="23"/>
      <c r="C19" s="23"/>
      <c r="D19" s="23"/>
      <c r="E19" s="30">
        <f>'[8]Eingabe Bilanz'!E19</f>
        <v>3909789.69</v>
      </c>
      <c r="F19" s="24"/>
      <c r="G19" s="30">
        <f>'[8]Eingabe Bilanz'!G19</f>
        <v>3309446.13</v>
      </c>
      <c r="H19" s="23"/>
      <c r="I19" s="23"/>
      <c r="J19" s="23"/>
      <c r="K19" s="23"/>
      <c r="L19" s="23"/>
      <c r="M19" s="24"/>
      <c r="N19" s="24"/>
      <c r="O19" s="24"/>
    </row>
    <row r="20" spans="1:15" ht="11.25" customHeight="1">
      <c r="A20" s="23"/>
      <c r="B20" s="23"/>
      <c r="C20" s="23"/>
      <c r="D20" s="23"/>
      <c r="E20" s="23"/>
      <c r="F20" s="23"/>
      <c r="G20" s="23"/>
      <c r="H20" s="23"/>
      <c r="I20" s="20" t="str">
        <f>'[8]Eingabe Bilanz'!I20</f>
        <v>B.</v>
      </c>
      <c r="J20" s="20" t="str">
        <f>'[8]Eingabe Bilanz'!J20</f>
        <v>Sonderposten aus Zuwendungen zur Finanzierung</v>
      </c>
      <c r="K20" s="20"/>
      <c r="L20" s="20"/>
      <c r="M20" s="24"/>
      <c r="N20" s="24"/>
      <c r="O20" s="24"/>
    </row>
    <row r="21" spans="1:15" ht="11.25" customHeight="1">
      <c r="A21" s="23"/>
      <c r="B21" s="23"/>
      <c r="C21" s="23"/>
      <c r="D21" s="26"/>
      <c r="E21" s="28">
        <f>'[8]Eingabe Bilanz'!E21</f>
        <v>3922569.2199999997</v>
      </c>
      <c r="F21" s="29"/>
      <c r="G21" s="28">
        <f>'[8]Eingabe Bilanz'!G21</f>
        <v>3328978.7199999997</v>
      </c>
      <c r="H21" s="23"/>
      <c r="I21" s="20"/>
      <c r="J21" s="20" t="str">
        <f>'[8]Eingabe Bilanz'!J21</f>
        <v> des Sachanlagevermögens</v>
      </c>
      <c r="K21" s="20"/>
      <c r="L21" s="20"/>
      <c r="M21" s="24"/>
      <c r="N21" s="24"/>
      <c r="O21" s="24"/>
    </row>
    <row r="22" spans="1:15" ht="11.25" customHeight="1">
      <c r="A22" s="23"/>
      <c r="B22" s="23"/>
      <c r="C22" s="23"/>
      <c r="D22" s="23"/>
      <c r="E22" s="23"/>
      <c r="F22" s="23"/>
      <c r="G22" s="23"/>
      <c r="H22" s="23"/>
      <c r="I22" s="23"/>
      <c r="J22" s="26" t="str">
        <f>'[8]Eingabe Bilanz'!J22</f>
        <v> 1.</v>
      </c>
      <c r="K22" s="26" t="str">
        <f>'[8]Eingabe Bilanz'!K22</f>
        <v>Sonderposten aus Fördermitteln nach dem KHG</v>
      </c>
      <c r="L22" s="23"/>
      <c r="M22" s="24">
        <f>'[8]Eingabe Bilanz'!M22</f>
        <v>3084884.33</v>
      </c>
      <c r="N22" s="24"/>
      <c r="O22" s="24">
        <f>'[8]Eingabe Bilanz'!O22</f>
        <v>2497786.11</v>
      </c>
    </row>
    <row r="23" spans="1:15" ht="11.25" customHeight="1">
      <c r="A23" s="20" t="str">
        <f>'[8]Eingabe Bilanz'!A23</f>
        <v>C.</v>
      </c>
      <c r="B23" s="20" t="str">
        <f>'[8]Eingabe Bilanz'!B23</f>
        <v>Umlaufvermögen</v>
      </c>
      <c r="C23" s="20"/>
      <c r="D23" s="20"/>
      <c r="E23" s="24"/>
      <c r="F23" s="24"/>
      <c r="G23" s="24"/>
      <c r="H23" s="23"/>
      <c r="I23" s="23"/>
      <c r="J23" s="26" t="str">
        <f>'[8]Eingabe Bilanz'!J23</f>
        <v> 2.</v>
      </c>
      <c r="K23" s="26" t="str">
        <f>'[8]Eingabe Bilanz'!K23</f>
        <v>Sonderposten aus Zuweisungen und Zuschüssen d. ö. H.</v>
      </c>
      <c r="L23" s="23"/>
      <c r="M23" s="24">
        <f>'[8]Eingabe Bilanz'!M23</f>
        <v>274464.8</v>
      </c>
      <c r="N23" s="24"/>
      <c r="O23" s="24">
        <f>'[8]Eingabe Bilanz'!O23</f>
        <v>266370.07</v>
      </c>
    </row>
    <row r="24" spans="1:15" ht="11.25" customHeight="1">
      <c r="A24" s="26" t="str">
        <f>'[8]Eingabe Bilanz'!A24</f>
        <v>I.</v>
      </c>
      <c r="B24" s="26" t="str">
        <f>'[8]Eingabe Bilanz'!B24</f>
        <v>Vorräte</v>
      </c>
      <c r="C24" s="23"/>
      <c r="D24" s="23"/>
      <c r="E24" s="24"/>
      <c r="F24" s="24"/>
      <c r="G24" s="24"/>
      <c r="H24" s="23"/>
      <c r="I24" s="23"/>
      <c r="J24" s="26" t="str">
        <f>'[8]Eingabe Bilanz'!J24</f>
        <v> 3.</v>
      </c>
      <c r="K24" s="26" t="str">
        <f>'[8]Eingabe Bilanz'!K24</f>
        <v>Sonderposten aus Zuwendungen Dritter</v>
      </c>
      <c r="L24" s="23"/>
      <c r="M24" s="24">
        <f>'[8]Eingabe Bilanz'!M24</f>
        <v>19875.65</v>
      </c>
      <c r="N24" s="24"/>
      <c r="O24" s="24">
        <f>'[8]Eingabe Bilanz'!O24</f>
        <v>20749.68</v>
      </c>
    </row>
    <row r="25" spans="1:15" ht="11.25" customHeight="1">
      <c r="A25" s="23"/>
      <c r="B25" s="26" t="str">
        <f>'[8]Eingabe Bilanz'!B25</f>
        <v> 1.</v>
      </c>
      <c r="C25" s="26" t="str">
        <f>'[8]Eingabe Bilanz'!C25</f>
        <v>Roh-, Hilfs- und Betriebsstoffe</v>
      </c>
      <c r="D25" s="23"/>
      <c r="E25" s="24">
        <f>'[8]Eingabe Bilanz'!E25</f>
        <v>97441.98</v>
      </c>
      <c r="F25" s="24"/>
      <c r="G25" s="24">
        <f>'[8]Eingabe Bilanz'!G25</f>
        <v>108765.81</v>
      </c>
      <c r="H25" s="23"/>
      <c r="I25" s="23"/>
      <c r="J25" s="23"/>
      <c r="K25" s="23"/>
      <c r="L25" s="26"/>
      <c r="M25" s="28">
        <f>'[8]Eingabe Bilanz'!M25</f>
        <v>3379224.78</v>
      </c>
      <c r="N25" s="29"/>
      <c r="O25" s="28">
        <f>'[8]Eingabe Bilanz'!O25</f>
        <v>2784905.86</v>
      </c>
    </row>
    <row r="26" spans="1:15" ht="11.25" customHeight="1">
      <c r="A26" s="23"/>
      <c r="B26" s="26" t="str">
        <f>'[8]Eingabe Bilanz'!B26</f>
        <v> 2.</v>
      </c>
      <c r="C26" s="26" t="str">
        <f>'[8]Eingabe Bilanz'!C26</f>
        <v>unfertige Erzeugnisse, unfertige Leistungen</v>
      </c>
      <c r="D26" s="23"/>
      <c r="E26" s="24">
        <f>'[8]Eingabe Bilanz'!E26</f>
        <v>0</v>
      </c>
      <c r="F26" s="24"/>
      <c r="G26" s="24">
        <f>'[8]Eingabe Bilanz'!G26</f>
        <v>0</v>
      </c>
      <c r="H26" s="23"/>
      <c r="I26" s="23"/>
      <c r="J26" s="23"/>
      <c r="K26" s="23"/>
      <c r="L26" s="23"/>
      <c r="M26" s="24"/>
      <c r="N26" s="24"/>
      <c r="O26" s="24"/>
    </row>
    <row r="27" spans="1:15" ht="11.25" customHeight="1">
      <c r="A27" s="23"/>
      <c r="B27" s="26" t="str">
        <f>'[8]Eingabe Bilanz'!B27</f>
        <v> 4.</v>
      </c>
      <c r="C27" s="26" t="str">
        <f>'[8]Eingabe Bilanz'!C27</f>
        <v>geleistete Anzahlungen</v>
      </c>
      <c r="D27" s="23"/>
      <c r="E27" s="24">
        <f>'[8]Eingabe Bilanz'!E27</f>
        <v>0</v>
      </c>
      <c r="F27" s="24"/>
      <c r="G27" s="24">
        <f>'[8]Eingabe Bilanz'!G27</f>
        <v>0</v>
      </c>
      <c r="H27" s="23"/>
      <c r="I27" s="20" t="str">
        <f>'[8]Eingabe Bilanz'!I27</f>
        <v>C.</v>
      </c>
      <c r="J27" s="20" t="str">
        <f>'[8]Eingabe Bilanz'!J27</f>
        <v>Rückstellungen</v>
      </c>
      <c r="K27" s="20"/>
      <c r="L27" s="20"/>
      <c r="M27" s="24"/>
      <c r="N27" s="24"/>
      <c r="O27" s="24"/>
    </row>
    <row r="28" spans="1:15" ht="11.25" customHeight="1">
      <c r="A28" s="23"/>
      <c r="B28" s="26"/>
      <c r="C28" s="26"/>
      <c r="D28" s="31"/>
      <c r="E28" s="30">
        <f>'[8]Eingabe Bilanz'!E28</f>
        <v>97441.98</v>
      </c>
      <c r="F28" s="23"/>
      <c r="G28" s="30">
        <f>'[8]Eingabe Bilanz'!G28</f>
        <v>108765.81</v>
      </c>
      <c r="H28" s="23"/>
      <c r="I28" s="23"/>
      <c r="J28" s="26" t="str">
        <f>'[8]Eingabe Bilanz'!J28</f>
        <v> 1.</v>
      </c>
      <c r="K28" s="26" t="str">
        <f>'[8]Eingabe Bilanz'!K28</f>
        <v>Pensionsrückstellungen</v>
      </c>
      <c r="L28" s="23"/>
      <c r="M28" s="24">
        <f>'[8]Eingabe Bilanz'!M28</f>
        <v>0</v>
      </c>
      <c r="N28" s="24"/>
      <c r="O28" s="24">
        <f>'[8]Eingabe Bilanz'!O28</f>
        <v>0</v>
      </c>
    </row>
    <row r="29" spans="1:15" ht="11.25" customHeight="1">
      <c r="A29" s="23"/>
      <c r="B29" s="23"/>
      <c r="C29" s="23"/>
      <c r="D29" s="23"/>
      <c r="E29" s="23"/>
      <c r="F29" s="23"/>
      <c r="G29" s="23"/>
      <c r="H29" s="23"/>
      <c r="I29" s="23"/>
      <c r="J29" s="26" t="str">
        <f>'[8]Eingabe Bilanz'!J29</f>
        <v> 2.</v>
      </c>
      <c r="K29" s="26" t="str">
        <f>'[8]Eingabe Bilanz'!K29</f>
        <v>Steuerrückstellungen</v>
      </c>
      <c r="L29" s="23"/>
      <c r="M29" s="24">
        <f>'[8]Eingabe Bilanz'!M29</f>
        <v>0</v>
      </c>
      <c r="N29" s="24"/>
      <c r="O29" s="24">
        <f>'[8]Eingabe Bilanz'!O29</f>
        <v>0</v>
      </c>
    </row>
    <row r="30" spans="1:15" ht="11.25" customHeight="1">
      <c r="A30" s="26" t="str">
        <f>'[8]Eingabe Bilanz'!A30</f>
        <v>II.</v>
      </c>
      <c r="B30" s="26" t="str">
        <f>'[8]Eingabe Bilanz'!B30</f>
        <v>Forderungen und sonstige Vermögensgegenstände</v>
      </c>
      <c r="C30" s="23"/>
      <c r="D30" s="23"/>
      <c r="E30" s="24"/>
      <c r="F30" s="24"/>
      <c r="G30" s="24"/>
      <c r="H30" s="23"/>
      <c r="I30" s="23"/>
      <c r="J30" s="26" t="str">
        <f>'[8]Eingabe Bilanz'!J30</f>
        <v> 3.</v>
      </c>
      <c r="K30" s="26" t="str">
        <f>'[8]Eingabe Bilanz'!K30</f>
        <v>Sonstige Rückstellungen</v>
      </c>
      <c r="L30" s="23"/>
      <c r="M30" s="24">
        <f>'[8]Eingabe Bilanz'!M30</f>
        <v>854372.64</v>
      </c>
      <c r="N30" s="24"/>
      <c r="O30" s="24">
        <f>'[8]Eingabe Bilanz'!O30</f>
        <v>1676759.4</v>
      </c>
    </row>
    <row r="31" spans="1:15" ht="11.25" customHeight="1">
      <c r="A31" s="23"/>
      <c r="B31" s="26" t="str">
        <f>'[8]Eingabe Bilanz'!B31</f>
        <v> 1.</v>
      </c>
      <c r="C31" s="26" t="str">
        <f>'[8]Eingabe Bilanz'!C31</f>
        <v>Forderungen aus Lieferungen und Leistungen</v>
      </c>
      <c r="D31" s="23"/>
      <c r="E31" s="24">
        <f>'[8]Eingabe Bilanz'!E31</f>
        <v>1489819.33</v>
      </c>
      <c r="F31" s="24"/>
      <c r="G31" s="24">
        <f>'[8]Eingabe Bilanz'!G31</f>
        <v>1946914.17</v>
      </c>
      <c r="H31" s="23"/>
      <c r="I31" s="23"/>
      <c r="J31" s="23"/>
      <c r="K31" s="23"/>
      <c r="L31" s="31"/>
      <c r="M31" s="28">
        <f>'[8]Eingabe Bilanz'!M31</f>
        <v>854372.64</v>
      </c>
      <c r="N31" s="29"/>
      <c r="O31" s="28">
        <f>'[8]Eingabe Bilanz'!O31</f>
        <v>1676759.4</v>
      </c>
    </row>
    <row r="32" spans="1:12" ht="11.25" customHeight="1">
      <c r="A32" s="23"/>
      <c r="B32" s="26"/>
      <c r="C32" s="32" t="str">
        <f>'[8]Eingabe Bilanz'!C32</f>
        <v>-</v>
      </c>
      <c r="D32" s="26" t="str">
        <f>'[8]Eingabe Bilanz'!D32</f>
        <v>davon mit einer Restlaufzeit von mehr als einem Jahr</v>
      </c>
      <c r="E32" s="24"/>
      <c r="F32" s="24"/>
      <c r="G32" s="24"/>
      <c r="H32" s="23"/>
      <c r="I32" s="23"/>
      <c r="J32" s="23"/>
      <c r="K32" s="23"/>
      <c r="L32" s="26"/>
    </row>
    <row r="33" spans="1:15" ht="11.25" customHeight="1">
      <c r="A33" s="23"/>
      <c r="B33" s="26"/>
      <c r="C33" s="26"/>
      <c r="D33" s="26" t="str">
        <f>'[8]Eingabe Bilanz'!D33</f>
        <v>EUR 0,00 (Vorjahr EUR 0,00)</v>
      </c>
      <c r="E33" s="24"/>
      <c r="F33" s="24"/>
      <c r="G33" s="24"/>
      <c r="H33" s="23"/>
      <c r="I33" s="20" t="str">
        <f>'[8]Eingabe Bilanz'!I33</f>
        <v>D.</v>
      </c>
      <c r="J33" s="20" t="str">
        <f>'[8]Eingabe Bilanz'!J33</f>
        <v>Verbindlichkeiten</v>
      </c>
      <c r="K33" s="20"/>
      <c r="L33" s="20"/>
      <c r="M33" s="23"/>
      <c r="N33" s="23"/>
      <c r="O33" s="23"/>
    </row>
    <row r="34" spans="1:15" ht="11.25" customHeight="1">
      <c r="A34" s="23"/>
      <c r="B34" s="26" t="str">
        <f>'[8]Eingabe Bilanz'!B34</f>
        <v> 2.</v>
      </c>
      <c r="C34" s="26" t="str">
        <f>'[8]Eingabe Bilanz'!C34</f>
        <v>Forderungen an Gesellschafter bzw. Krankenhausträger</v>
      </c>
      <c r="D34" s="23"/>
      <c r="E34" s="24">
        <f>'[8]Eingabe Bilanz'!E34</f>
        <v>3385084.62</v>
      </c>
      <c r="F34" s="24"/>
      <c r="G34" s="24">
        <f>'[8]Eingabe Bilanz'!G34</f>
        <v>1842107.24</v>
      </c>
      <c r="H34" s="23"/>
      <c r="I34" s="23"/>
      <c r="J34" s="26" t="str">
        <f>'[8]Eingabe Bilanz'!J34</f>
        <v> 2.</v>
      </c>
      <c r="K34" s="26" t="str">
        <f>'[8]Eingabe Bilanz'!K34</f>
        <v>Erhaltene Anzahlungen</v>
      </c>
      <c r="L34" s="23"/>
      <c r="M34" s="24">
        <f>'[8]Eingabe Bilanz'!M34</f>
        <v>369</v>
      </c>
      <c r="N34" s="24"/>
      <c r="O34" s="24">
        <f>'[8]Eingabe Bilanz'!O34</f>
        <v>620.73</v>
      </c>
    </row>
    <row r="35" spans="1:15" ht="11.25" customHeight="1">
      <c r="A35" s="23"/>
      <c r="B35" s="26"/>
      <c r="C35" s="32" t="str">
        <f>'[8]Eingabe Bilanz'!C35</f>
        <v>-</v>
      </c>
      <c r="D35" s="26" t="str">
        <f>'[8]Eingabe Bilanz'!D35</f>
        <v>davon mit einer Restlaufzeit von mehr als einem Jahr</v>
      </c>
      <c r="E35" s="24"/>
      <c r="F35" s="24"/>
      <c r="G35" s="24"/>
      <c r="H35" s="23"/>
      <c r="I35" s="23"/>
      <c r="J35" s="26"/>
      <c r="K35" s="32" t="str">
        <f>'[8]Eingabe Bilanz'!K35</f>
        <v>-</v>
      </c>
      <c r="L35" s="26" t="str">
        <f>'[8]Eingabe Bilanz'!L35</f>
        <v>davon mit einer Restlaufzeit bis zu einem Jahr</v>
      </c>
      <c r="M35" s="24"/>
      <c r="N35" s="24"/>
      <c r="O35" s="24"/>
    </row>
    <row r="36" spans="1:15" ht="11.25" customHeight="1">
      <c r="A36" s="23"/>
      <c r="B36" s="26"/>
      <c r="C36" s="26"/>
      <c r="D36" s="26" t="str">
        <f>'[8]Eingabe Bilanz'!D36</f>
        <v>EUR 0,00 (Vorjahr EUR 0,00)</v>
      </c>
      <c r="E36" s="24"/>
      <c r="F36" s="24"/>
      <c r="G36" s="24"/>
      <c r="H36" s="23"/>
      <c r="I36" s="23"/>
      <c r="J36" s="26"/>
      <c r="K36" s="26"/>
      <c r="L36" s="26" t="str">
        <f>'[8]Eingabe Bilanz'!L36</f>
        <v>EUR 0,00 (Vorjahr EUR 0,00)</v>
      </c>
      <c r="M36" s="24"/>
      <c r="N36" s="24"/>
      <c r="O36" s="24"/>
    </row>
    <row r="37" spans="1:15" ht="11.25" customHeight="1">
      <c r="A37" s="23"/>
      <c r="B37" s="26" t="str">
        <f>'[8]Eingabe Bilanz'!B37</f>
        <v> 3.</v>
      </c>
      <c r="C37" s="26" t="str">
        <f>'[8]Eingabe Bilanz'!C37</f>
        <v>Forderungen nach dem Krankenhausfinanzierungsrecht</v>
      </c>
      <c r="D37" s="23"/>
      <c r="E37" s="24">
        <f>'[8]Eingabe Bilanz'!E37</f>
        <v>8626121.11</v>
      </c>
      <c r="F37" s="24"/>
      <c r="G37" s="24">
        <f>'[8]Eingabe Bilanz'!G37</f>
        <v>9349283.66</v>
      </c>
      <c r="H37" s="23"/>
      <c r="I37" s="23"/>
      <c r="J37" s="26" t="str">
        <f>'[8]Eingabe Bilanz'!J37</f>
        <v> 3.</v>
      </c>
      <c r="K37" s="26" t="str">
        <f>'[8]Eingabe Bilanz'!K37</f>
        <v>Verbindlichkeiten aus Lieferungen und Leistungen</v>
      </c>
      <c r="L37" s="23"/>
      <c r="M37" s="24">
        <f>'[8]Eingabe Bilanz'!M37</f>
        <v>170431.55</v>
      </c>
      <c r="N37" s="24"/>
      <c r="O37" s="24">
        <f>'[8]Eingabe Bilanz'!O37</f>
        <v>138180.87</v>
      </c>
    </row>
    <row r="38" spans="1:15" ht="11.25" customHeight="1">
      <c r="A38" s="23"/>
      <c r="B38" s="26"/>
      <c r="C38" s="32" t="str">
        <f>'[8]Eingabe Bilanz'!C38</f>
        <v>-</v>
      </c>
      <c r="D38" s="26" t="str">
        <f>'[8]Eingabe Bilanz'!D38</f>
        <v>davon nach der BPflV</v>
      </c>
      <c r="E38" s="24"/>
      <c r="F38" s="24"/>
      <c r="G38" s="24"/>
      <c r="H38" s="23"/>
      <c r="I38" s="23"/>
      <c r="J38" s="26"/>
      <c r="K38" s="32" t="str">
        <f>'[8]Eingabe Bilanz'!K38</f>
        <v>-</v>
      </c>
      <c r="L38" s="26" t="str">
        <f>'[8]Eingabe Bilanz'!L38</f>
        <v>davon mit einer Restlaufzeit bis zu einem Jahr</v>
      </c>
      <c r="M38" s="24"/>
      <c r="N38" s="24"/>
      <c r="O38" s="24"/>
    </row>
    <row r="39" spans="1:15" ht="11.25" customHeight="1">
      <c r="A39" s="23"/>
      <c r="B39" s="26"/>
      <c r="C39" s="26"/>
      <c r="D39" s="26" t="str">
        <f>'[8]Eingabe Bilanz'!D39</f>
        <v>EUR 267.630,00 (Vorjahr EUR 196.396,00)</v>
      </c>
      <c r="E39" s="24"/>
      <c r="F39" s="24"/>
      <c r="G39" s="24"/>
      <c r="H39" s="23"/>
      <c r="I39" s="23"/>
      <c r="J39" s="26"/>
      <c r="K39" s="26"/>
      <c r="L39" s="26" t="str">
        <f>'[8]Eingabe Bilanz'!L39</f>
        <v>EUR 170.431,55 (Vorjahr EUR 138.180,87)</v>
      </c>
      <c r="M39" s="24"/>
      <c r="N39" s="24"/>
      <c r="O39" s="24"/>
    </row>
    <row r="40" spans="1:15" ht="11.25" customHeight="1">
      <c r="A40" s="23"/>
      <c r="B40" s="26"/>
      <c r="C40" s="32" t="str">
        <f>'[8]Eingabe Bilanz'!C40</f>
        <v>-</v>
      </c>
      <c r="D40" s="26" t="str">
        <f>'[8]Eingabe Bilanz'!D40</f>
        <v>davon mit einer Restlaufzeit von mehr als einem Jahr</v>
      </c>
      <c r="E40" s="24"/>
      <c r="F40" s="24"/>
      <c r="G40" s="24"/>
      <c r="H40" s="23"/>
      <c r="I40" s="23"/>
      <c r="J40" s="26" t="str">
        <f>'[8]Eingabe Bilanz'!J40</f>
        <v> 5.</v>
      </c>
      <c r="K40" s="26" t="str">
        <f>'[8]Eingabe Bilanz'!K40</f>
        <v>Verbindlichkeiten gegenüber dem Krankenhausträger</v>
      </c>
      <c r="L40" s="23"/>
      <c r="M40" s="24">
        <f>'[8]Eingabe Bilanz'!M40</f>
        <v>1899694.46</v>
      </c>
      <c r="N40" s="24"/>
      <c r="O40" s="24">
        <f>'[8]Eingabe Bilanz'!O40</f>
        <v>487889.82</v>
      </c>
    </row>
    <row r="41" spans="1:15" ht="11.25" customHeight="1">
      <c r="A41" s="23"/>
      <c r="B41" s="26"/>
      <c r="C41" s="26"/>
      <c r="D41" s="26" t="str">
        <f>'[8]Eingabe Bilanz'!D41</f>
        <v>EUR 5.810.000,00 (Vorjahr EUR 7.510.000,00)</v>
      </c>
      <c r="E41" s="24"/>
      <c r="F41" s="24"/>
      <c r="G41" s="24"/>
      <c r="H41" s="23"/>
      <c r="I41" s="23"/>
      <c r="J41" s="26"/>
      <c r="K41" s="32" t="str">
        <f>'[8]Eingabe Bilanz'!K41</f>
        <v>-</v>
      </c>
      <c r="L41" s="26" t="str">
        <f>'[8]Eingabe Bilanz'!L41</f>
        <v>davon mit einer Restlaufzeit bis zu einem Jahr</v>
      </c>
      <c r="M41" s="24"/>
      <c r="N41" s="24"/>
      <c r="O41" s="24"/>
    </row>
    <row r="42" spans="1:15" ht="11.25" customHeight="1">
      <c r="A42" s="23"/>
      <c r="B42" s="26" t="str">
        <f>'[8]Eingabe Bilanz'!B42</f>
        <v> 6.</v>
      </c>
      <c r="C42" s="26" t="str">
        <f>'[8]Eingabe Bilanz'!C42</f>
        <v>Sonstige Vermögensgegenstände</v>
      </c>
      <c r="D42" s="23"/>
      <c r="E42" s="24">
        <f>'[8]Eingabe Bilanz'!E42</f>
        <v>5434.49</v>
      </c>
      <c r="F42" s="24"/>
      <c r="G42" s="24">
        <f>'[8]Eingabe Bilanz'!G42</f>
        <v>35637.01</v>
      </c>
      <c r="H42" s="23"/>
      <c r="I42" s="23"/>
      <c r="J42" s="26"/>
      <c r="K42" s="26"/>
      <c r="L42" s="26" t="str">
        <f>'[8]Eingabe Bilanz'!L42</f>
        <v>EUR 1.889.694,46 (Vorjahr EUR 487.889,82)</v>
      </c>
      <c r="M42" s="24"/>
      <c r="N42" s="24"/>
      <c r="O42" s="24"/>
    </row>
    <row r="43" spans="1:15" ht="11.25" customHeight="1">
      <c r="A43" s="23"/>
      <c r="B43" s="26"/>
      <c r="C43" s="32" t="str">
        <f>'[8]Eingabe Bilanz'!C43</f>
        <v>-</v>
      </c>
      <c r="D43" s="26" t="str">
        <f>'[8]Eingabe Bilanz'!D43</f>
        <v>davon mit einer Restlaufzeit von mehr als einem Jahr</v>
      </c>
      <c r="E43" s="29"/>
      <c r="F43" s="24"/>
      <c r="G43" s="29"/>
      <c r="H43" s="23"/>
      <c r="I43" s="23"/>
      <c r="J43" s="26" t="str">
        <f>'[8]Eingabe Bilanz'!J43</f>
        <v> 6.</v>
      </c>
      <c r="K43" s="26" t="str">
        <f>'[8]Eingabe Bilanz'!K43</f>
        <v>Verbindlichkeiten nach dem Krankenhausfinanzierungsgesetz</v>
      </c>
      <c r="L43" s="23"/>
      <c r="M43" s="24">
        <f>'[8]Eingabe Bilanz'!M43</f>
        <v>9518289.24</v>
      </c>
      <c r="N43" s="24"/>
      <c r="O43" s="24">
        <f>'[8]Eingabe Bilanz'!O43</f>
        <v>10162443.06</v>
      </c>
    </row>
    <row r="44" spans="1:15" ht="11.25" customHeight="1">
      <c r="A44" s="23"/>
      <c r="B44" s="26"/>
      <c r="C44" s="26"/>
      <c r="D44" s="26" t="str">
        <f>'[8]Eingabe Bilanz'!D44</f>
        <v>EUR 0,00 (Vorjahr EUR 0,00)</v>
      </c>
      <c r="E44" s="29"/>
      <c r="F44" s="24"/>
      <c r="G44" s="29"/>
      <c r="H44" s="23"/>
      <c r="I44" s="23"/>
      <c r="J44" s="26"/>
      <c r="K44" s="32" t="str">
        <f>'[8]Eingabe Bilanz'!K44</f>
        <v>-</v>
      </c>
      <c r="L44" s="26" t="str">
        <f>'[8]Eingabe Bilanz'!L44</f>
        <v>davon nach der BPflV</v>
      </c>
      <c r="M44" s="24"/>
      <c r="N44" s="24"/>
      <c r="O44" s="24"/>
    </row>
    <row r="45" spans="1:15" ht="11.25" customHeight="1">
      <c r="A45" s="23"/>
      <c r="B45" s="23"/>
      <c r="C45" s="23"/>
      <c r="D45" s="23"/>
      <c r="E45" s="30">
        <f>'[8]Eingabe Bilanz'!E45</f>
        <v>13506459.549999999</v>
      </c>
      <c r="F45" s="24"/>
      <c r="G45" s="30">
        <f>'[8]Eingabe Bilanz'!G45</f>
        <v>13173942.08</v>
      </c>
      <c r="H45" s="23"/>
      <c r="I45" s="23"/>
      <c r="J45" s="26"/>
      <c r="K45" s="26"/>
      <c r="L45" s="26" t="str">
        <f>'[8]Eingabe Bilanz'!L45</f>
        <v>EUR 0,00 (Vorjahr EUR 5.991,00)</v>
      </c>
      <c r="M45" s="24"/>
      <c r="N45" s="24"/>
      <c r="O45" s="24"/>
    </row>
    <row r="46" spans="1:15" ht="11.25" customHeight="1">
      <c r="A46" s="23"/>
      <c r="B46" s="23"/>
      <c r="C46" s="23"/>
      <c r="D46" s="26"/>
      <c r="E46" s="29"/>
      <c r="F46" s="29"/>
      <c r="G46" s="29"/>
      <c r="H46" s="23"/>
      <c r="I46" s="20"/>
      <c r="J46" s="26"/>
      <c r="K46" s="32" t="str">
        <f>'[8]Eingabe Bilanz'!K46</f>
        <v>-</v>
      </c>
      <c r="L46" s="26" t="str">
        <f>'[8]Eingabe Bilanz'!L46</f>
        <v>davon mit einer Restlaufzeit bis zu einem Jahr</v>
      </c>
      <c r="M46" s="24"/>
      <c r="N46" s="24"/>
      <c r="O46" s="24"/>
    </row>
    <row r="47" spans="1:15" ht="11.25" customHeight="1">
      <c r="A47" s="26" t="str">
        <f>'[8]Eingabe Bilanz'!A47</f>
        <v>IV.</v>
      </c>
      <c r="B47" s="26" t="str">
        <f>'[8]Eingabe Bilanz'!B47</f>
        <v>Kassenbestand, Guthaben bei Kreditinstituten</v>
      </c>
      <c r="C47" s="23"/>
      <c r="D47" s="23"/>
      <c r="E47" s="27">
        <f>'[8]Eingabe Bilanz'!E47</f>
        <v>90426.74</v>
      </c>
      <c r="F47" s="24"/>
      <c r="G47" s="27">
        <f>'[8]Eingabe Bilanz'!G47</f>
        <v>330331.14</v>
      </c>
      <c r="H47" s="23"/>
      <c r="I47" s="23"/>
      <c r="J47" s="26"/>
      <c r="K47" s="26"/>
      <c r="L47" s="26" t="str">
        <f>'[8]Eingabe Bilanz'!L47</f>
        <v>EUR 3.708.289,24 (Vorjahr EUR 2.642.443,06)</v>
      </c>
      <c r="M47" s="24"/>
      <c r="N47" s="24"/>
      <c r="O47" s="24"/>
    </row>
    <row r="48" spans="1:15" ht="11.25" customHeight="1">
      <c r="A48" s="23"/>
      <c r="B48" s="23"/>
      <c r="C48" s="23"/>
      <c r="D48" s="23"/>
      <c r="E48" s="23"/>
      <c r="F48" s="23"/>
      <c r="G48" s="23"/>
      <c r="H48" s="23"/>
      <c r="I48" s="23"/>
      <c r="J48" s="26" t="str">
        <f>'[8]Eingabe Bilanz'!J48</f>
        <v> 7.</v>
      </c>
      <c r="K48" s="26" t="str">
        <f>'[8]Eingabe Bilanz'!K48</f>
        <v>Verbindlichkeiten aus sonstigen Zuwendungen</v>
      </c>
      <c r="L48" s="23"/>
      <c r="M48" s="24">
        <f>'[8]Eingabe Bilanz'!M48</f>
        <v>192884.04</v>
      </c>
      <c r="N48" s="23"/>
      <c r="O48" s="24">
        <f>'[8]Eingabe Bilanz'!O48</f>
        <v>97708.89</v>
      </c>
    </row>
    <row r="49" spans="1:15" ht="11.25" customHeight="1">
      <c r="A49" s="23"/>
      <c r="B49" s="23"/>
      <c r="C49" s="23"/>
      <c r="D49" s="26"/>
      <c r="E49" s="28">
        <f>'[8]Eingabe Bilanz'!E49</f>
        <v>13694328.27</v>
      </c>
      <c r="F49" s="29"/>
      <c r="G49" s="28">
        <f>'[8]Eingabe Bilanz'!G49</f>
        <v>13613039.030000001</v>
      </c>
      <c r="H49" s="23"/>
      <c r="I49" s="23"/>
      <c r="J49" s="26"/>
      <c r="K49" s="32" t="str">
        <f>'[8]Eingabe Bilanz'!K49</f>
        <v>-</v>
      </c>
      <c r="L49" s="26" t="str">
        <f>'[8]Eingabe Bilanz'!L49</f>
        <v>davon mit einer Restlaufzeit bis zu einem Jahr</v>
      </c>
      <c r="M49" s="33"/>
      <c r="N49" s="23"/>
      <c r="O49" s="33"/>
    </row>
    <row r="50" spans="1:15" ht="11.25" customHeight="1">
      <c r="A50" s="23"/>
      <c r="B50" s="23"/>
      <c r="C50" s="23"/>
      <c r="D50" s="23"/>
      <c r="E50" s="23"/>
      <c r="F50" s="23"/>
      <c r="G50" s="23"/>
      <c r="H50" s="23"/>
      <c r="I50" s="23"/>
      <c r="J50" s="26"/>
      <c r="K50" s="26"/>
      <c r="L50" s="26" t="str">
        <f>'[8]Eingabe Bilanz'!L50</f>
        <v>EUR 192.884,04 (Vorjahr EUR 97.708,89)</v>
      </c>
      <c r="M50" s="23"/>
      <c r="N50" s="23"/>
      <c r="O50" s="23"/>
    </row>
    <row r="51" spans="1:16" ht="11.25" customHeight="1">
      <c r="A51" s="20" t="str">
        <f>'[8]Eingabe Bilanz'!A51</f>
        <v>E.</v>
      </c>
      <c r="B51" s="20" t="str">
        <f>'[8]Eingabe Bilanz'!B51</f>
        <v>Rechnungsabgrenzungsposten</v>
      </c>
      <c r="C51" s="20"/>
      <c r="D51" s="20"/>
      <c r="E51" s="24"/>
      <c r="F51" s="24"/>
      <c r="G51" s="24"/>
      <c r="H51" s="23"/>
      <c r="J51" s="26" t="str">
        <f>'[8]Eingabe Bilanz'!J51</f>
        <v>10.</v>
      </c>
      <c r="K51" s="26" t="str">
        <f>'[8]Eingabe Bilanz'!K51</f>
        <v>sonstige Verbindlichkeiten</v>
      </c>
      <c r="L51" s="23"/>
      <c r="M51" s="24">
        <f>'[8]Eingabe Bilanz'!M51</f>
        <v>99539.02</v>
      </c>
      <c r="N51" s="24"/>
      <c r="O51" s="24">
        <f>'[8]Eingabe Bilanz'!O51</f>
        <v>89354.55</v>
      </c>
      <c r="P51" s="19"/>
    </row>
    <row r="52" spans="1:15" ht="11.25" customHeight="1" thickBot="1">
      <c r="A52" s="23"/>
      <c r="B52" s="26" t="str">
        <f>'[8]Eingabe Bilanz'!B52</f>
        <v> 2.</v>
      </c>
      <c r="C52" s="26" t="str">
        <f>'[8]Eingabe Bilanz'!C52</f>
        <v>andere Abgrenzungsposten</v>
      </c>
      <c r="D52" s="26"/>
      <c r="E52" s="35">
        <f>'[8]Eingabe Bilanz'!E52</f>
        <v>5244.27</v>
      </c>
      <c r="F52" s="29"/>
      <c r="G52" s="35">
        <f>'[8]Eingabe Bilanz'!G52</f>
        <v>1430.06</v>
      </c>
      <c r="J52" s="26"/>
      <c r="K52" s="32" t="str">
        <f>'[8]Eingabe Bilanz'!K52</f>
        <v>-</v>
      </c>
      <c r="L52" s="26" t="str">
        <f>'[8]Eingabe Bilanz'!L52</f>
        <v>davon mit einer Restlaufzeit bis zu einem Jahr</v>
      </c>
      <c r="M52" s="24"/>
      <c r="N52" s="24"/>
      <c r="O52" s="24"/>
    </row>
    <row r="53" spans="1:17" s="19" customFormat="1" ht="11.25" customHeight="1">
      <c r="A53" s="23"/>
      <c r="B53" s="23"/>
      <c r="C53" s="26"/>
      <c r="D53" s="26"/>
      <c r="E53" s="29"/>
      <c r="F53" s="29"/>
      <c r="G53" s="29"/>
      <c r="H53" s="25"/>
      <c r="I53" s="25"/>
      <c r="J53" s="26"/>
      <c r="K53" s="26"/>
      <c r="L53" s="26" t="str">
        <f>'[8]Eingabe Bilanz'!L53</f>
        <v>EUR 99.539,02 (Vorjahr EUR 89.354,55)</v>
      </c>
      <c r="M53" s="24"/>
      <c r="N53" s="24"/>
      <c r="O53" s="24"/>
      <c r="P53" s="25"/>
      <c r="Q53" s="25"/>
    </row>
    <row r="54" spans="1:17" ht="11.25" customHeight="1">
      <c r="A54" s="23"/>
      <c r="B54" s="23"/>
      <c r="C54" s="26"/>
      <c r="D54" s="26"/>
      <c r="E54" s="29"/>
      <c r="F54" s="29"/>
      <c r="G54" s="29"/>
      <c r="J54" s="23"/>
      <c r="K54" s="23"/>
      <c r="L54" s="23"/>
      <c r="M54" s="28">
        <f>'[8]Eingabe Bilanz'!M54</f>
        <v>11881207.309999999</v>
      </c>
      <c r="N54" s="29"/>
      <c r="O54" s="28">
        <f>'[8]Eingabe Bilanz'!O54</f>
        <v>10976197.920000002</v>
      </c>
      <c r="Q54" s="19"/>
    </row>
    <row r="55" spans="1:7" ht="11.25" customHeight="1">
      <c r="A55" s="23"/>
      <c r="B55" s="23"/>
      <c r="C55" s="26"/>
      <c r="D55" s="26"/>
      <c r="E55" s="29"/>
      <c r="F55" s="29"/>
      <c r="G55" s="29"/>
    </row>
    <row r="56" spans="1:15" ht="11.25" customHeight="1" thickBot="1">
      <c r="A56" s="23"/>
      <c r="B56" s="23"/>
      <c r="C56" s="26"/>
      <c r="D56" s="26"/>
      <c r="E56" s="29"/>
      <c r="F56" s="29"/>
      <c r="G56" s="29"/>
      <c r="I56" s="20" t="str">
        <f>'[8]Eingabe Bilanz'!I56</f>
        <v>F.</v>
      </c>
      <c r="J56" s="20" t="str">
        <f>'[8]Eingabe Bilanz'!J56</f>
        <v>Rechnungsabgrenzungsposten</v>
      </c>
      <c r="K56" s="20"/>
      <c r="L56" s="20"/>
      <c r="M56" s="35">
        <f>'[8]Eingabe Bilanz'!M56</f>
        <v>0</v>
      </c>
      <c r="N56" s="24"/>
      <c r="O56" s="35">
        <f>'[8]Eingabe Bilanz'!O56</f>
        <v>0</v>
      </c>
    </row>
    <row r="57" spans="1:15" ht="11.25" customHeight="1">
      <c r="A57" s="23"/>
      <c r="B57" s="23"/>
      <c r="C57" s="26"/>
      <c r="D57" s="26"/>
      <c r="E57" s="29"/>
      <c r="F57" s="29"/>
      <c r="G57" s="29"/>
      <c r="J57" s="23"/>
      <c r="K57" s="23"/>
      <c r="L57" s="23"/>
      <c r="M57" s="23"/>
      <c r="N57" s="23"/>
      <c r="O57" s="23"/>
    </row>
    <row r="58" spans="1:15" s="19" customFormat="1" ht="14.25" customHeight="1" thickBot="1">
      <c r="A58" s="23"/>
      <c r="B58" s="23"/>
      <c r="C58" s="26"/>
      <c r="D58" s="26"/>
      <c r="E58" s="36">
        <f>'[8]Eingabe Bilanz'!E58</f>
        <v>17622141.759999998</v>
      </c>
      <c r="F58" s="37"/>
      <c r="G58" s="36">
        <f>'[8]Eingabe Bilanz'!G58</f>
        <v>16943447.81</v>
      </c>
      <c r="M58" s="36">
        <f>'[8]Eingabe Bilanz'!M58</f>
        <v>17622141.759999998</v>
      </c>
      <c r="O58" s="36">
        <f>'[8]Eingabe Bilanz'!O58</f>
        <v>16943447.810000002</v>
      </c>
    </row>
    <row r="59" spans="1:15" ht="11.25" customHeight="1" thickTop="1">
      <c r="A59" s="19"/>
      <c r="B59" s="19"/>
      <c r="C59" s="19"/>
      <c r="D59" s="19"/>
      <c r="E59" s="38">
        <f>IF(E58=M58,"","gleiche Bilanzsumme ??")</f>
      </c>
      <c r="G59" s="39">
        <f>IF(G58=O58,"","gleiche Bilanzsumme ??")</f>
      </c>
      <c r="J59" s="34"/>
      <c r="K59" s="34"/>
      <c r="L59" s="34"/>
      <c r="M59" s="38">
        <f>IF(M58=E58,"","gleiche Bilanzsumme ??")</f>
      </c>
      <c r="O59" s="39">
        <f>IF(O58=G58,"","gleiche Bilanzsumme ??")</f>
      </c>
    </row>
    <row r="60" spans="9:15" ht="11.25" customHeight="1">
      <c r="I60" s="20"/>
      <c r="J60" s="23"/>
      <c r="K60" s="23"/>
      <c r="L60" s="23"/>
      <c r="M60" s="41"/>
      <c r="N60" s="23"/>
      <c r="O60" s="41"/>
    </row>
    <row r="61" spans="1:15" ht="11.25" customHeight="1">
      <c r="A61" s="23"/>
      <c r="B61" s="23"/>
      <c r="C61" s="23"/>
      <c r="D61" s="23"/>
      <c r="E61" s="23"/>
      <c r="F61" s="23"/>
      <c r="G61" s="23"/>
      <c r="I61" s="26"/>
      <c r="J61" s="23"/>
      <c r="K61" s="23"/>
      <c r="L61" s="40"/>
      <c r="M61" s="23"/>
      <c r="N61" s="23"/>
      <c r="O61" s="23"/>
    </row>
    <row r="62" spans="1:15" ht="11.25" customHeight="1">
      <c r="A62" s="23"/>
      <c r="B62" s="23"/>
      <c r="C62" s="23"/>
      <c r="D62" s="40"/>
      <c r="E62" s="23"/>
      <c r="F62" s="23"/>
      <c r="G62" s="122"/>
      <c r="H62" s="44"/>
      <c r="I62" s="45"/>
      <c r="J62" s="46"/>
      <c r="K62" s="46"/>
      <c r="L62" s="46"/>
      <c r="M62" s="46"/>
      <c r="N62" s="46"/>
      <c r="O62" s="46"/>
    </row>
    <row r="63" spans="8:16" ht="11.25" customHeight="1">
      <c r="H63" s="123"/>
      <c r="I63" s="45"/>
      <c r="J63" s="46"/>
      <c r="K63" s="46"/>
      <c r="L63" s="46"/>
      <c r="M63" s="46"/>
      <c r="N63" s="46"/>
      <c r="O63" s="46"/>
      <c r="P63" s="24"/>
    </row>
    <row r="64" spans="1:16" s="13" customFormat="1" ht="11.25" customHeight="1">
      <c r="A64" s="25"/>
      <c r="B64" s="25"/>
      <c r="C64" s="25"/>
      <c r="D64" s="25"/>
      <c r="E64" s="25"/>
      <c r="F64" s="25"/>
      <c r="G64" s="25"/>
      <c r="H64" s="124"/>
      <c r="I64" s="125"/>
      <c r="J64" s="51"/>
      <c r="K64" s="51"/>
      <c r="L64" s="51"/>
      <c r="M64" s="51"/>
      <c r="N64" s="51"/>
      <c r="O64" s="51"/>
      <c r="P64" s="126"/>
    </row>
    <row r="65" spans="2:17" ht="14.25">
      <c r="B65" s="13"/>
      <c r="C65" s="13"/>
      <c r="D65" s="13"/>
      <c r="E65" s="13"/>
      <c r="F65" s="13"/>
      <c r="G65" s="13"/>
      <c r="I65" s="47"/>
      <c r="J65" s="131"/>
      <c r="K65" s="131"/>
      <c r="L65" s="131"/>
      <c r="M65" s="131"/>
      <c r="N65" s="131"/>
      <c r="O65" s="132"/>
      <c r="P65" s="47"/>
      <c r="Q65" s="47"/>
    </row>
    <row r="66" spans="2:17" ht="14.25">
      <c r="B66" s="13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4.25">
      <c r="A67" s="13"/>
      <c r="B67" s="13"/>
      <c r="C67" s="13"/>
      <c r="D67" s="13"/>
      <c r="E67" s="13"/>
      <c r="F67" s="13"/>
      <c r="G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4.25">
      <c r="A68" s="13"/>
      <c r="B68" s="13"/>
      <c r="C68" s="13"/>
      <c r="D68" s="13"/>
      <c r="E68" s="13"/>
      <c r="F68" s="13"/>
      <c r="G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4.25">
      <c r="A69" s="13"/>
      <c r="B69" s="13"/>
      <c r="C69" s="13"/>
      <c r="D69" s="13"/>
      <c r="E69" s="13"/>
      <c r="F69" s="13"/>
      <c r="G69" s="13"/>
      <c r="H69" s="47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4.25">
      <c r="A70" s="13"/>
      <c r="B70" s="13"/>
      <c r="C70" s="13"/>
      <c r="D70" s="13"/>
      <c r="E70" s="13"/>
      <c r="F70" s="13"/>
      <c r="G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4.25">
      <c r="A71" s="13"/>
      <c r="B71" s="13"/>
      <c r="C71" s="13"/>
      <c r="D71" s="13"/>
      <c r="E71" s="13"/>
      <c r="F71" s="13"/>
      <c r="G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4.25">
      <c r="A72" s="13"/>
      <c r="B72" s="13"/>
      <c r="C72" s="13"/>
      <c r="D72" s="13"/>
      <c r="E72" s="13"/>
      <c r="F72" s="13"/>
      <c r="G72" s="13"/>
      <c r="I72" s="13"/>
      <c r="J72" s="13"/>
      <c r="K72" s="13"/>
      <c r="L72" s="13"/>
      <c r="M72" s="13"/>
      <c r="N72" s="13"/>
      <c r="O72" s="13"/>
      <c r="P72" s="13"/>
      <c r="Q72" s="13"/>
    </row>
    <row r="73" ht="14.25">
      <c r="A73" s="13"/>
    </row>
    <row r="74" ht="14.25">
      <c r="A74" s="13"/>
    </row>
    <row r="75" spans="1:8" ht="14.25">
      <c r="A75" s="13"/>
      <c r="H75" s="47"/>
    </row>
    <row r="76" spans="1:17" s="13" customFormat="1" ht="14.25">
      <c r="A76" s="25"/>
      <c r="B76" s="25"/>
      <c r="C76" s="25"/>
      <c r="D76" s="25"/>
      <c r="E76" s="25"/>
      <c r="F76" s="25"/>
      <c r="G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s="13" customFormat="1" ht="14.25">
      <c r="A77" s="25"/>
      <c r="B77" s="25"/>
      <c r="C77" s="25"/>
      <c r="D77" s="25"/>
      <c r="E77" s="25"/>
      <c r="F77" s="25"/>
      <c r="G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s="13" customFormat="1" ht="14.25">
      <c r="A78" s="25"/>
      <c r="B78" s="25"/>
      <c r="C78" s="25"/>
      <c r="D78" s="25"/>
      <c r="E78" s="25"/>
      <c r="F78" s="25"/>
      <c r="G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s="13" customFormat="1" ht="14.25">
      <c r="A79" s="25"/>
      <c r="B79" s="25"/>
      <c r="C79" s="25"/>
      <c r="D79" s="25"/>
      <c r="E79" s="25"/>
      <c r="F79" s="25"/>
      <c r="G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s="13" customFormat="1" ht="14.25">
      <c r="A80" s="25"/>
      <c r="B80" s="25"/>
      <c r="C80" s="25"/>
      <c r="D80" s="25"/>
      <c r="E80" s="25"/>
      <c r="F80" s="25"/>
      <c r="G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s="13" customFormat="1" ht="14.25">
      <c r="A81" s="25"/>
      <c r="B81" s="25"/>
      <c r="C81" s="25"/>
      <c r="D81" s="25"/>
      <c r="E81" s="25"/>
      <c r="F81" s="25"/>
      <c r="G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s="13" customFormat="1" ht="14.25">
      <c r="A82" s="25"/>
      <c r="B82" s="25"/>
      <c r="C82" s="25"/>
      <c r="D82" s="25"/>
      <c r="E82" s="25"/>
      <c r="F82" s="25"/>
      <c r="G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s="13" customFormat="1" ht="14.25">
      <c r="A83" s="25"/>
      <c r="B83" s="25"/>
      <c r="C83" s="25"/>
      <c r="D83" s="25"/>
      <c r="E83" s="25"/>
      <c r="F83" s="25"/>
      <c r="G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s="13" customFormat="1" ht="14.25">
      <c r="A84" s="25"/>
      <c r="B84" s="25"/>
      <c r="C84" s="25"/>
      <c r="D84" s="25"/>
      <c r="E84" s="25"/>
      <c r="F84" s="25"/>
      <c r="G84" s="25"/>
      <c r="I84" s="25"/>
      <c r="J84" s="25"/>
      <c r="K84" s="25"/>
      <c r="L84" s="25"/>
      <c r="M84" s="25"/>
      <c r="N84" s="25"/>
      <c r="O84" s="25"/>
      <c r="P84" s="25"/>
      <c r="Q84" s="25"/>
    </row>
  </sheetData>
  <sheetProtection password="DECD" sheet="1" objects="1" scenarios="1"/>
  <printOptions horizontalCentered="1" verticalCentered="1"/>
  <pageMargins left="0.5905511811023623" right="0.5905511811023623" top="0" bottom="0.18" header="0.15748031496062992" footer="0.15748031496062992"/>
  <pageSetup fitToHeight="1" fitToWidth="1"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workbookViewId="0" topLeftCell="A45">
      <selection activeCell="B47" sqref="B47"/>
    </sheetView>
  </sheetViews>
  <sheetFormatPr defaultColWidth="11.00390625" defaultRowHeight="14.25"/>
  <cols>
    <col min="1" max="1" width="3.125" style="25" customWidth="1"/>
    <col min="2" max="2" width="55.75390625" style="25" customWidth="1"/>
    <col min="3" max="3" width="11.00390625" style="25" customWidth="1"/>
    <col min="4" max="4" width="2.50390625" style="25" customWidth="1"/>
    <col min="5" max="5" width="11.00390625" style="25" customWidth="1"/>
    <col min="6" max="6" width="5.375" style="25" customWidth="1"/>
    <col min="7" max="7" width="2.375" style="120" customWidth="1"/>
    <col min="8" max="8" width="11.50390625" style="25" customWidth="1"/>
    <col min="9" max="9" width="10.625" style="25" customWidth="1"/>
    <col min="10" max="11" width="11.625" style="23" customWidth="1"/>
    <col min="12" max="16384" width="7.00390625" style="25" customWidth="1"/>
  </cols>
  <sheetData>
    <row r="1" spans="1:11" s="51" customFormat="1" ht="14.25" customHeight="1">
      <c r="A1" s="1" t="str">
        <f>'[8]Anlage 1 Bilanz'!A1</f>
        <v>Rheinische Kliniken Mönchengladbach</v>
      </c>
      <c r="B1" s="48"/>
      <c r="C1" s="48"/>
      <c r="D1" s="7"/>
      <c r="E1" s="7" t="s">
        <v>6</v>
      </c>
      <c r="F1" s="49"/>
      <c r="G1" s="50"/>
      <c r="J1" s="46"/>
      <c r="K1" s="46"/>
    </row>
    <row r="2" spans="1:11" s="13" customFormat="1" ht="18.75" customHeight="1">
      <c r="A2" s="52" t="str">
        <f>'[8]Anlage 1 Bilanz'!A2</f>
        <v>Jahresabschluss 2003</v>
      </c>
      <c r="B2" s="53"/>
      <c r="C2" s="54" t="s">
        <v>6</v>
      </c>
      <c r="D2" s="55"/>
      <c r="E2" s="55"/>
      <c r="F2" s="55"/>
      <c r="G2" s="56"/>
      <c r="J2" s="23"/>
      <c r="K2" s="23"/>
    </row>
    <row r="3" spans="1:11" s="13" customFormat="1" ht="18.75" customHeight="1">
      <c r="A3" s="1"/>
      <c r="B3" s="57"/>
      <c r="C3" s="55"/>
      <c r="D3" s="55"/>
      <c r="E3" s="55"/>
      <c r="F3" s="55"/>
      <c r="G3" s="56"/>
      <c r="J3" s="23"/>
      <c r="K3" s="23"/>
    </row>
    <row r="4" spans="1:11" s="13" customFormat="1" ht="18.75" customHeight="1">
      <c r="A4" s="58" t="s">
        <v>7</v>
      </c>
      <c r="B4" s="57"/>
      <c r="C4" s="55"/>
      <c r="D4" s="55"/>
      <c r="E4" s="55"/>
      <c r="F4" s="55"/>
      <c r="G4" s="56"/>
      <c r="J4" s="23"/>
      <c r="K4" s="23"/>
    </row>
    <row r="5" spans="1:11" s="13" customFormat="1" ht="18.75" customHeight="1">
      <c r="A5" s="1"/>
      <c r="B5" s="57"/>
      <c r="C5" s="55"/>
      <c r="D5" s="55"/>
      <c r="E5" s="55"/>
      <c r="F5" s="55"/>
      <c r="G5" s="56"/>
      <c r="J5" s="23"/>
      <c r="K5" s="23"/>
    </row>
    <row r="6" spans="1:9" ht="12" customHeight="1">
      <c r="A6" s="17"/>
      <c r="B6" s="59"/>
      <c r="C6" s="18">
        <f>'[8]Anlage 1 Bilanz'!E7</f>
        <v>2003</v>
      </c>
      <c r="D6" s="18"/>
      <c r="E6" s="18">
        <f>'[8]Anlage 1 Bilanz'!G7</f>
        <v>2002</v>
      </c>
      <c r="F6" s="18"/>
      <c r="G6" s="60"/>
      <c r="H6" s="18" t="s">
        <v>8</v>
      </c>
      <c r="I6" s="18" t="str">
        <f>H6</f>
        <v>( + / - )</v>
      </c>
    </row>
    <row r="7" spans="1:11" ht="12.75" customHeight="1">
      <c r="A7" s="61"/>
      <c r="B7" s="61"/>
      <c r="C7" s="62" t="s">
        <v>5</v>
      </c>
      <c r="D7" s="63"/>
      <c r="E7" s="62" t="s">
        <v>5</v>
      </c>
      <c r="F7" s="62"/>
      <c r="G7" s="64"/>
      <c r="H7" s="65"/>
      <c r="I7" s="65"/>
      <c r="J7" s="66">
        <f>C6</f>
        <v>2003</v>
      </c>
      <c r="K7" s="66">
        <f>E6</f>
        <v>2002</v>
      </c>
    </row>
    <row r="8" spans="1:11" s="23" customFormat="1" ht="11.25" customHeight="1">
      <c r="A8" s="26" t="s">
        <v>9</v>
      </c>
      <c r="B8" s="26" t="s">
        <v>10</v>
      </c>
      <c r="C8" s="67">
        <v>9549522.27</v>
      </c>
      <c r="D8" s="24"/>
      <c r="E8" s="67">
        <v>9736863.86</v>
      </c>
      <c r="F8" s="24"/>
      <c r="G8" s="68"/>
      <c r="H8" s="24">
        <f aca="true" t="shared" si="0" ref="H8:H15">SUM(C8-E8)</f>
        <v>-187341.58999999985</v>
      </c>
      <c r="I8" s="69">
        <f aca="true" t="shared" si="1" ref="I8:I15">SUM(H8/E8)</f>
        <v>-0.019240444633268176</v>
      </c>
      <c r="J8" s="70"/>
      <c r="K8" s="33"/>
    </row>
    <row r="9" spans="1:10" s="23" customFormat="1" ht="11.25" customHeight="1" hidden="1">
      <c r="A9" s="26" t="s">
        <v>11</v>
      </c>
      <c r="B9" s="26" t="s">
        <v>12</v>
      </c>
      <c r="C9" s="67">
        <v>0</v>
      </c>
      <c r="D9" s="24"/>
      <c r="E9" s="67">
        <v>0</v>
      </c>
      <c r="F9" s="24"/>
      <c r="G9" s="68"/>
      <c r="H9" s="24">
        <f t="shared" si="0"/>
        <v>0</v>
      </c>
      <c r="I9" s="69" t="e">
        <f t="shared" si="1"/>
        <v>#DIV/0!</v>
      </c>
      <c r="J9" s="71"/>
    </row>
    <row r="10" spans="1:11" s="23" customFormat="1" ht="11.25" customHeight="1">
      <c r="A10" s="26" t="s">
        <v>13</v>
      </c>
      <c r="B10" s="26" t="s">
        <v>14</v>
      </c>
      <c r="C10" s="67">
        <v>285606.1</v>
      </c>
      <c r="D10" s="24"/>
      <c r="E10" s="67">
        <v>287442.43</v>
      </c>
      <c r="F10" s="24"/>
      <c r="G10" s="68"/>
      <c r="H10" s="24">
        <f t="shared" si="0"/>
        <v>-1836.3300000000163</v>
      </c>
      <c r="I10" s="69">
        <f t="shared" si="1"/>
        <v>-0.006388514040881217</v>
      </c>
      <c r="J10" s="72" t="s">
        <v>15</v>
      </c>
      <c r="K10" s="73"/>
    </row>
    <row r="11" spans="1:11" s="23" customFormat="1" ht="11.25" customHeight="1">
      <c r="A11" s="26" t="s">
        <v>16</v>
      </c>
      <c r="B11" s="26" t="s">
        <v>17</v>
      </c>
      <c r="C11" s="67">
        <v>129.65</v>
      </c>
      <c r="D11" s="24"/>
      <c r="E11" s="67">
        <v>273.33</v>
      </c>
      <c r="F11" s="24"/>
      <c r="G11" s="68"/>
      <c r="H11" s="24">
        <f t="shared" si="0"/>
        <v>-143.67999999999998</v>
      </c>
      <c r="I11" s="69">
        <f t="shared" si="1"/>
        <v>-0.5256649471335015</v>
      </c>
      <c r="J11" s="70">
        <f>SUM(C8:C11)</f>
        <v>9835258.02</v>
      </c>
      <c r="K11" s="24">
        <f>SUM(E8:E11)</f>
        <v>10024579.62</v>
      </c>
    </row>
    <row r="12" spans="1:9" s="23" customFormat="1" ht="11.25" customHeight="1" hidden="1">
      <c r="A12" s="26" t="s">
        <v>18</v>
      </c>
      <c r="B12" s="26" t="s">
        <v>19</v>
      </c>
      <c r="C12" s="67">
        <v>0</v>
      </c>
      <c r="D12" s="24"/>
      <c r="E12" s="67">
        <v>0</v>
      </c>
      <c r="F12" s="24"/>
      <c r="G12" s="68"/>
      <c r="H12" s="24">
        <f t="shared" si="0"/>
        <v>0</v>
      </c>
      <c r="I12" s="69" t="e">
        <f t="shared" si="1"/>
        <v>#DIV/0!</v>
      </c>
    </row>
    <row r="13" spans="1:9" s="23" customFormat="1" ht="11.25" customHeight="1" hidden="1">
      <c r="A13" s="26" t="s">
        <v>20</v>
      </c>
      <c r="B13" s="26" t="s">
        <v>21</v>
      </c>
      <c r="C13" s="67">
        <v>0</v>
      </c>
      <c r="D13" s="24"/>
      <c r="E13" s="67">
        <v>0</v>
      </c>
      <c r="F13" s="24"/>
      <c r="G13" s="68"/>
      <c r="H13" s="24">
        <f t="shared" si="0"/>
        <v>0</v>
      </c>
      <c r="I13" s="69" t="e">
        <f t="shared" si="1"/>
        <v>#DIV/0!</v>
      </c>
    </row>
    <row r="14" spans="1:9" s="23" customFormat="1" ht="11.25" customHeight="1">
      <c r="A14" s="26" t="s">
        <v>22</v>
      </c>
      <c r="B14" s="26" t="s">
        <v>23</v>
      </c>
      <c r="C14" s="67">
        <v>51982.45</v>
      </c>
      <c r="D14" s="24"/>
      <c r="E14" s="67">
        <v>58445.56</v>
      </c>
      <c r="F14" s="24"/>
      <c r="G14" s="68"/>
      <c r="H14" s="24">
        <f t="shared" si="0"/>
        <v>-6463.110000000001</v>
      </c>
      <c r="I14" s="69">
        <f t="shared" si="1"/>
        <v>-0.11058342156358843</v>
      </c>
    </row>
    <row r="15" spans="1:11" s="23" customFormat="1" ht="11.25" customHeight="1">
      <c r="A15" s="26" t="s">
        <v>24</v>
      </c>
      <c r="B15" s="26" t="s">
        <v>25</v>
      </c>
      <c r="C15" s="74">
        <v>707703.18</v>
      </c>
      <c r="D15" s="24"/>
      <c r="E15" s="74">
        <v>333017.75</v>
      </c>
      <c r="F15" s="29"/>
      <c r="G15" s="68"/>
      <c r="H15" s="75">
        <f t="shared" si="0"/>
        <v>374685.43000000005</v>
      </c>
      <c r="I15" s="69">
        <f t="shared" si="1"/>
        <v>1.125121498778969</v>
      </c>
      <c r="J15" s="24"/>
      <c r="K15" s="33"/>
    </row>
    <row r="16" spans="1:11" s="23" customFormat="1" ht="11.25" customHeight="1">
      <c r="A16" s="26"/>
      <c r="B16" s="76" t="s">
        <v>26</v>
      </c>
      <c r="C16" s="29"/>
      <c r="D16" s="24"/>
      <c r="E16" s="29"/>
      <c r="F16" s="29"/>
      <c r="G16" s="68"/>
      <c r="H16" s="29"/>
      <c r="I16" s="69"/>
      <c r="J16" s="24"/>
      <c r="K16" s="33"/>
    </row>
    <row r="17" spans="1:11" s="23" customFormat="1" ht="11.25" customHeight="1">
      <c r="A17" s="26"/>
      <c r="B17" s="77" t="s">
        <v>27</v>
      </c>
      <c r="C17" s="75"/>
      <c r="D17" s="24"/>
      <c r="E17" s="75"/>
      <c r="F17" s="29"/>
      <c r="G17" s="68"/>
      <c r="H17" s="29"/>
      <c r="I17" s="69"/>
      <c r="J17" s="24"/>
      <c r="K17" s="33"/>
    </row>
    <row r="18" spans="2:11" s="23" customFormat="1" ht="11.25" customHeight="1">
      <c r="B18" s="26"/>
      <c r="C18" s="27">
        <f>SUM(C8:C17)</f>
        <v>10594943.649999999</v>
      </c>
      <c r="D18" s="29"/>
      <c r="E18" s="27">
        <f>SUM(E8:E17)</f>
        <v>10416042.93</v>
      </c>
      <c r="F18" s="29"/>
      <c r="G18" s="68"/>
      <c r="H18" s="27">
        <f>C18-E18</f>
        <v>178900.7199999988</v>
      </c>
      <c r="I18" s="69">
        <f>SUM(H18/E18)</f>
        <v>0.01717549756680955</v>
      </c>
      <c r="K18" s="33"/>
    </row>
    <row r="19" spans="3:9" s="23" customFormat="1" ht="11.25" customHeight="1">
      <c r="C19" s="24"/>
      <c r="D19" s="29"/>
      <c r="E19" s="24"/>
      <c r="F19" s="24"/>
      <c r="G19" s="68"/>
      <c r="H19" s="24"/>
      <c r="I19" s="78"/>
    </row>
    <row r="20" spans="1:9" s="23" customFormat="1" ht="11.25" customHeight="1">
      <c r="A20" s="26" t="s">
        <v>28</v>
      </c>
      <c r="B20" s="26" t="s">
        <v>29</v>
      </c>
      <c r="C20" s="24"/>
      <c r="D20" s="29"/>
      <c r="E20" s="24"/>
      <c r="F20" s="24"/>
      <c r="G20" s="68"/>
      <c r="H20" s="24"/>
      <c r="I20" s="78"/>
    </row>
    <row r="21" spans="2:10" s="23" customFormat="1" ht="11.25" customHeight="1">
      <c r="B21" s="26" t="s">
        <v>30</v>
      </c>
      <c r="C21" s="67">
        <v>6882772.45</v>
      </c>
      <c r="D21" s="29"/>
      <c r="E21" s="67">
        <v>6818363.73</v>
      </c>
      <c r="F21" s="24"/>
      <c r="G21" s="68"/>
      <c r="H21" s="24">
        <f>SUM(C21-E21)</f>
        <v>64408.71999999974</v>
      </c>
      <c r="I21" s="69">
        <f>SUM(H21/E21)</f>
        <v>0.009446360233997041</v>
      </c>
      <c r="J21" s="71"/>
    </row>
    <row r="22" spans="2:11" s="23" customFormat="1" ht="11.25" customHeight="1">
      <c r="B22" s="26" t="s">
        <v>31</v>
      </c>
      <c r="C22" s="24"/>
      <c r="D22" s="29"/>
      <c r="E22" s="24"/>
      <c r="F22" s="24"/>
      <c r="G22" s="68"/>
      <c r="H22" s="24"/>
      <c r="I22" s="78"/>
      <c r="J22" s="72" t="s">
        <v>32</v>
      </c>
      <c r="K22" s="73"/>
    </row>
    <row r="23" spans="2:11" s="23" customFormat="1" ht="11.25" customHeight="1">
      <c r="B23" s="26" t="s">
        <v>33</v>
      </c>
      <c r="C23" s="67">
        <v>1890360.49</v>
      </c>
      <c r="D23" s="29"/>
      <c r="E23" s="67">
        <v>1706955.75</v>
      </c>
      <c r="F23" s="24"/>
      <c r="G23" s="68"/>
      <c r="H23" s="24">
        <f>SUM(C23-E23)</f>
        <v>183404.74</v>
      </c>
      <c r="I23" s="69">
        <f>SUM(H23/E23)</f>
        <v>0.10744551521033864</v>
      </c>
      <c r="J23" s="70">
        <f>C21+C23</f>
        <v>8773132.94</v>
      </c>
      <c r="K23" s="24">
        <f>E21+E23</f>
        <v>8525319.48</v>
      </c>
    </row>
    <row r="24" spans="2:11" s="23" customFormat="1" ht="11.25" customHeight="1">
      <c r="B24" s="77" t="s">
        <v>177</v>
      </c>
      <c r="C24" s="24"/>
      <c r="D24" s="29"/>
      <c r="E24" s="24"/>
      <c r="F24" s="24"/>
      <c r="G24" s="68"/>
      <c r="H24" s="24"/>
      <c r="I24" s="69"/>
      <c r="J24" s="29"/>
      <c r="K24" s="24"/>
    </row>
    <row r="25" spans="1:9" s="23" customFormat="1" ht="11.25" customHeight="1">
      <c r="A25" s="26" t="s">
        <v>35</v>
      </c>
      <c r="B25" s="26" t="s">
        <v>36</v>
      </c>
      <c r="C25" s="24"/>
      <c r="D25" s="29"/>
      <c r="E25" s="24"/>
      <c r="F25" s="24"/>
      <c r="G25" s="68"/>
      <c r="H25" s="24"/>
      <c r="I25" s="78"/>
    </row>
    <row r="26" spans="2:11" s="23" customFormat="1" ht="11.25" customHeight="1">
      <c r="B26" s="26" t="s">
        <v>37</v>
      </c>
      <c r="C26" s="67">
        <v>663005.29</v>
      </c>
      <c r="D26" s="29"/>
      <c r="E26" s="67">
        <v>620104.41</v>
      </c>
      <c r="F26" s="24"/>
      <c r="G26" s="68"/>
      <c r="H26" s="24">
        <f>SUM(C26-E26)</f>
        <v>42900.880000000005</v>
      </c>
      <c r="I26" s="69">
        <f>SUM(H26/E26)</f>
        <v>0.06918331704817259</v>
      </c>
      <c r="J26" s="72" t="s">
        <v>38</v>
      </c>
      <c r="K26" s="73"/>
    </row>
    <row r="27" spans="2:11" s="23" customFormat="1" ht="11.25" customHeight="1">
      <c r="B27" s="26" t="s">
        <v>39</v>
      </c>
      <c r="C27" s="79">
        <v>211686.31</v>
      </c>
      <c r="D27" s="29"/>
      <c r="E27" s="79">
        <v>215046.19</v>
      </c>
      <c r="F27" s="29"/>
      <c r="G27" s="68"/>
      <c r="H27" s="75">
        <f>SUM(C27-E27)</f>
        <v>-3359.8800000000047</v>
      </c>
      <c r="I27" s="69">
        <f>SUM(H27/E27)</f>
        <v>-0.015623992222322119</v>
      </c>
      <c r="J27" s="80">
        <f>C26+C27</f>
        <v>874691.6000000001</v>
      </c>
      <c r="K27" s="33">
        <f>E26+E27</f>
        <v>835150.6000000001</v>
      </c>
    </row>
    <row r="28" spans="2:9" s="23" customFormat="1" ht="11.25" customHeight="1">
      <c r="B28" s="26"/>
      <c r="C28" s="27">
        <f>SUM(C21:C27)</f>
        <v>9647824.540000001</v>
      </c>
      <c r="D28" s="29"/>
      <c r="E28" s="27">
        <f>SUM(E21:E27)</f>
        <v>9360470.08</v>
      </c>
      <c r="F28" s="29"/>
      <c r="G28" s="68"/>
      <c r="H28" s="27">
        <f>C28-E28</f>
        <v>287354.4600000009</v>
      </c>
      <c r="I28" s="69">
        <f>SUM(H28/E28)</f>
        <v>0.030698721062521774</v>
      </c>
    </row>
    <row r="29" spans="3:9" s="23" customFormat="1" ht="11.25" customHeight="1">
      <c r="C29" s="24"/>
      <c r="D29" s="29"/>
      <c r="E29" s="24"/>
      <c r="F29" s="24"/>
      <c r="G29" s="68"/>
      <c r="H29" s="24"/>
      <c r="I29" s="78"/>
    </row>
    <row r="30" spans="2:9" s="23" customFormat="1" ht="11.25" customHeight="1">
      <c r="B30" s="26"/>
      <c r="C30" s="28">
        <f>SUM(C18-C28)</f>
        <v>947119.1099999975</v>
      </c>
      <c r="D30" s="29"/>
      <c r="E30" s="28">
        <f>SUM(E18-E28)</f>
        <v>1055572.8499999996</v>
      </c>
      <c r="F30" s="29"/>
      <c r="G30" s="68"/>
      <c r="H30" s="28">
        <f>SUM(C30-E30)</f>
        <v>-108453.74000000209</v>
      </c>
      <c r="I30" s="69">
        <f>SUM(H30/E30)</f>
        <v>-0.10274396504230109</v>
      </c>
    </row>
    <row r="31" spans="3:9" s="23" customFormat="1" ht="11.25" customHeight="1">
      <c r="C31" s="24"/>
      <c r="D31" s="29"/>
      <c r="E31" s="24"/>
      <c r="F31" s="24"/>
      <c r="G31" s="68"/>
      <c r="H31" s="24"/>
      <c r="I31" s="78"/>
    </row>
    <row r="32" spans="1:9" s="23" customFormat="1" ht="11.25" customHeight="1">
      <c r="A32" s="26" t="s">
        <v>40</v>
      </c>
      <c r="B32" s="26" t="s">
        <v>41</v>
      </c>
      <c r="C32" s="67">
        <v>723172.4</v>
      </c>
      <c r="D32" s="29"/>
      <c r="E32" s="67">
        <v>9426779.27</v>
      </c>
      <c r="F32" s="24"/>
      <c r="G32" s="68"/>
      <c r="H32" s="24">
        <f>SUM(C32-E32)</f>
        <v>-8703606.87</v>
      </c>
      <c r="I32" s="69">
        <f>SUM(H32/E32)</f>
        <v>-0.9232853152400162</v>
      </c>
    </row>
    <row r="33" spans="1:9" s="23" customFormat="1" ht="11.25" customHeight="1">
      <c r="A33" s="26"/>
      <c r="B33" s="81" t="s">
        <v>178</v>
      </c>
      <c r="C33" s="24"/>
      <c r="D33" s="29"/>
      <c r="E33" s="24"/>
      <c r="F33" s="24"/>
      <c r="G33" s="68"/>
      <c r="H33" s="24"/>
      <c r="I33" s="69"/>
    </row>
    <row r="34" spans="1:9" s="23" customFormat="1" ht="11.25" customHeight="1">
      <c r="A34" s="26" t="s">
        <v>43</v>
      </c>
      <c r="B34" s="26" t="s">
        <v>44</v>
      </c>
      <c r="C34" s="24"/>
      <c r="D34" s="29"/>
      <c r="E34" s="24"/>
      <c r="F34" s="24"/>
      <c r="G34" s="68"/>
      <c r="H34" s="24">
        <f>SUM(C34-E34)</f>
        <v>0</v>
      </c>
      <c r="I34" s="69" t="e">
        <f>SUM(H34/E34)</f>
        <v>#DIV/0!</v>
      </c>
    </row>
    <row r="35" spans="1:9" s="23" customFormat="1" ht="11.25" customHeight="1">
      <c r="A35" s="26"/>
      <c r="B35" s="26" t="s">
        <v>45</v>
      </c>
      <c r="C35" s="67">
        <v>273210.86</v>
      </c>
      <c r="D35" s="29"/>
      <c r="E35" s="67">
        <v>394157.38</v>
      </c>
      <c r="F35" s="24"/>
      <c r="G35" s="68"/>
      <c r="H35" s="24"/>
      <c r="I35" s="69"/>
    </row>
    <row r="36" spans="1:9" s="23" customFormat="1" ht="11.25" customHeight="1">
      <c r="A36" s="26" t="s">
        <v>46</v>
      </c>
      <c r="B36" s="26" t="s">
        <v>47</v>
      </c>
      <c r="C36" s="24"/>
      <c r="D36" s="29"/>
      <c r="E36" s="24"/>
      <c r="F36" s="24"/>
      <c r="G36" s="68"/>
      <c r="H36" s="24">
        <f>SUM(C36-E36)</f>
        <v>0</v>
      </c>
      <c r="I36" s="69" t="e">
        <f>SUM(H36/E36)</f>
        <v>#DIV/0!</v>
      </c>
    </row>
    <row r="37" spans="1:9" s="23" customFormat="1" ht="11.25" customHeight="1">
      <c r="A37" s="26"/>
      <c r="B37" s="26" t="s">
        <v>48</v>
      </c>
      <c r="C37" s="24"/>
      <c r="D37" s="29"/>
      <c r="E37" s="24"/>
      <c r="F37" s="24"/>
      <c r="G37" s="68"/>
      <c r="H37" s="24"/>
      <c r="I37" s="69"/>
    </row>
    <row r="38" spans="1:9" s="23" customFormat="1" ht="11.25" customHeight="1">
      <c r="A38" s="26"/>
      <c r="B38" s="26" t="s">
        <v>49</v>
      </c>
      <c r="C38" s="67">
        <v>324542.11</v>
      </c>
      <c r="D38" s="29"/>
      <c r="E38" s="67">
        <v>9436666.87</v>
      </c>
      <c r="F38" s="24"/>
      <c r="G38" s="68"/>
      <c r="H38" s="24"/>
      <c r="I38" s="78"/>
    </row>
    <row r="39" spans="1:9" s="23" customFormat="1" ht="11.25" customHeight="1">
      <c r="A39" s="26" t="s">
        <v>50</v>
      </c>
      <c r="B39" s="26" t="s">
        <v>51</v>
      </c>
      <c r="C39" s="67">
        <v>39376.58</v>
      </c>
      <c r="D39" s="29"/>
      <c r="E39" s="67">
        <v>31442.23</v>
      </c>
      <c r="F39" s="24"/>
      <c r="G39" s="68"/>
      <c r="H39" s="24">
        <f>SUM(C39-E39)</f>
        <v>7934.350000000002</v>
      </c>
      <c r="I39" s="69">
        <f>SUM(H39/E39)</f>
        <v>0.25234692323031804</v>
      </c>
    </row>
    <row r="40" spans="1:9" s="23" customFormat="1" ht="11.25" customHeight="1" hidden="1">
      <c r="A40" s="26" t="s">
        <v>52</v>
      </c>
      <c r="B40" s="26" t="s">
        <v>53</v>
      </c>
      <c r="C40" s="74">
        <v>0</v>
      </c>
      <c r="D40" s="29"/>
      <c r="E40" s="74">
        <v>0</v>
      </c>
      <c r="F40" s="24"/>
      <c r="G40" s="68"/>
      <c r="H40" s="24"/>
      <c r="I40" s="78"/>
    </row>
    <row r="41" spans="1:9" s="23" customFormat="1" ht="0.75" customHeight="1">
      <c r="A41" s="26"/>
      <c r="B41" s="26"/>
      <c r="C41" s="75"/>
      <c r="D41" s="29"/>
      <c r="E41" s="75"/>
      <c r="F41" s="24"/>
      <c r="G41" s="68"/>
      <c r="H41" s="24"/>
      <c r="I41" s="78"/>
    </row>
    <row r="42" spans="2:9" s="23" customFormat="1" ht="11.25" customHeight="1">
      <c r="B42" s="26"/>
      <c r="C42" s="27">
        <f>C32+C35-C38-C39-C40</f>
        <v>632464.5700000001</v>
      </c>
      <c r="D42" s="29"/>
      <c r="E42" s="27">
        <f>E32+E35-E38-E39-E40</f>
        <v>352827.5500000012</v>
      </c>
      <c r="F42" s="29"/>
      <c r="G42" s="68"/>
      <c r="H42" s="27">
        <f>C42-E42</f>
        <v>279637.01999999885</v>
      </c>
      <c r="I42" s="69">
        <f>SUM(H42/E42)</f>
        <v>0.7925600481028137</v>
      </c>
    </row>
    <row r="43" spans="3:9" s="23" customFormat="1" ht="11.25" customHeight="1">
      <c r="C43" s="24"/>
      <c r="D43" s="29"/>
      <c r="E43" s="24"/>
      <c r="F43" s="24"/>
      <c r="G43" s="68"/>
      <c r="H43" s="24"/>
      <c r="I43" s="78"/>
    </row>
    <row r="44" spans="1:7" s="23" customFormat="1" ht="11.25" customHeight="1">
      <c r="A44" s="26" t="s">
        <v>54</v>
      </c>
      <c r="B44" s="26" t="s">
        <v>55</v>
      </c>
      <c r="C44" s="24"/>
      <c r="D44" s="29"/>
      <c r="E44" s="24"/>
      <c r="F44" s="24"/>
      <c r="G44" s="68"/>
    </row>
    <row r="45" spans="1:7" s="23" customFormat="1" ht="11.25" customHeight="1">
      <c r="A45" s="26"/>
      <c r="B45" s="26" t="s">
        <v>56</v>
      </c>
      <c r="C45" s="24"/>
      <c r="D45" s="29"/>
      <c r="E45" s="24"/>
      <c r="F45" s="24"/>
      <c r="G45" s="68"/>
    </row>
    <row r="46" spans="1:9" s="23" customFormat="1" ht="11.25" customHeight="1">
      <c r="A46" s="26"/>
      <c r="B46" s="26" t="s">
        <v>57</v>
      </c>
      <c r="C46" s="67">
        <v>273939.28</v>
      </c>
      <c r="D46" s="29"/>
      <c r="E46" s="67">
        <v>394885.85</v>
      </c>
      <c r="F46" s="24"/>
      <c r="G46" s="68"/>
      <c r="H46" s="24">
        <f>SUM(C44-E46)</f>
        <v>-394885.85</v>
      </c>
      <c r="I46" s="69">
        <f>SUM(H46/E46)</f>
        <v>-1</v>
      </c>
    </row>
    <row r="47" spans="1:11" s="23" customFormat="1" ht="11.25" customHeight="1">
      <c r="A47" s="26" t="s">
        <v>58</v>
      </c>
      <c r="B47" s="26" t="s">
        <v>59</v>
      </c>
      <c r="C47" s="74">
        <v>1331722.33</v>
      </c>
      <c r="D47" s="29"/>
      <c r="E47" s="74">
        <v>973935.62</v>
      </c>
      <c r="F47" s="29"/>
      <c r="G47" s="68"/>
      <c r="H47" s="75">
        <f>SUM(C47-E47)</f>
        <v>357786.7100000001</v>
      </c>
      <c r="I47" s="69">
        <f>SUM(H47/E47)</f>
        <v>0.36736176668433185</v>
      </c>
      <c r="J47" s="24"/>
      <c r="K47" s="33"/>
    </row>
    <row r="48" spans="1:11" s="23" customFormat="1" ht="11.25" customHeight="1">
      <c r="A48" s="26"/>
      <c r="B48" s="76" t="s">
        <v>26</v>
      </c>
      <c r="C48" s="29"/>
      <c r="D48" s="29"/>
      <c r="E48" s="29"/>
      <c r="F48" s="29"/>
      <c r="G48" s="68"/>
      <c r="H48" s="29"/>
      <c r="I48" s="69"/>
      <c r="J48" s="24"/>
      <c r="K48" s="33"/>
    </row>
    <row r="49" spans="1:11" s="23" customFormat="1" ht="11.25" customHeight="1">
      <c r="A49" s="26"/>
      <c r="B49" s="77" t="s">
        <v>27</v>
      </c>
      <c r="C49" s="75"/>
      <c r="D49" s="29"/>
      <c r="E49" s="75"/>
      <c r="F49" s="29"/>
      <c r="G49" s="68"/>
      <c r="H49" s="29"/>
      <c r="I49" s="69"/>
      <c r="J49" s="24"/>
      <c r="K49" s="33"/>
    </row>
    <row r="50" spans="2:11" s="23" customFormat="1" ht="11.25" customHeight="1">
      <c r="B50" s="26"/>
      <c r="C50" s="27">
        <f>SUM(C46:C47)</f>
        <v>1605661.61</v>
      </c>
      <c r="D50" s="29"/>
      <c r="E50" s="27">
        <f>SUM(E46:E47)</f>
        <v>1368821.47</v>
      </c>
      <c r="F50" s="29"/>
      <c r="G50" s="68"/>
      <c r="H50" s="27">
        <f>C50-E50</f>
        <v>236840.14000000013</v>
      </c>
      <c r="I50" s="69">
        <f>SUM(H50/E50)</f>
        <v>0.17302485765364284</v>
      </c>
      <c r="J50" s="31"/>
      <c r="K50" s="33"/>
    </row>
    <row r="51" spans="1:9" ht="11.25" customHeight="1">
      <c r="A51" s="23"/>
      <c r="B51" s="23"/>
      <c r="C51" s="24"/>
      <c r="D51" s="29"/>
      <c r="E51" s="24"/>
      <c r="F51" s="24"/>
      <c r="G51" s="68"/>
      <c r="H51" s="24"/>
      <c r="I51" s="78"/>
    </row>
    <row r="52" spans="1:9" ht="11.25" customHeight="1">
      <c r="A52" s="23"/>
      <c r="B52" s="26"/>
      <c r="C52" s="179">
        <f>SUM(C30+C42-C50)</f>
        <v>-26077.930000002496</v>
      </c>
      <c r="D52" s="29"/>
      <c r="E52" s="28">
        <f>SUM(E30+E42-E50)</f>
        <v>39578.930000000866</v>
      </c>
      <c r="F52" s="29"/>
      <c r="G52" s="68"/>
      <c r="H52" s="28">
        <f>SUM(C52-E52)</f>
        <v>-65656.86000000336</v>
      </c>
      <c r="I52" s="69">
        <f>SUM(H52/E52)</f>
        <v>-1.658884158818895</v>
      </c>
    </row>
    <row r="53" spans="1:9" ht="11.25" customHeight="1">
      <c r="A53" s="23"/>
      <c r="B53" s="23"/>
      <c r="C53" s="24"/>
      <c r="D53" s="29"/>
      <c r="E53" s="24"/>
      <c r="F53" s="24"/>
      <c r="G53" s="68"/>
      <c r="H53" s="24"/>
      <c r="I53" s="78"/>
    </row>
    <row r="54" spans="1:9" ht="11.25" customHeight="1">
      <c r="A54" s="26" t="s">
        <v>60</v>
      </c>
      <c r="B54" s="26" t="s">
        <v>61</v>
      </c>
      <c r="C54" s="67">
        <v>31083.01</v>
      </c>
      <c r="D54" s="29"/>
      <c r="E54" s="67">
        <v>39275.12</v>
      </c>
      <c r="F54" s="24"/>
      <c r="G54" s="68"/>
      <c r="H54" s="24">
        <f>SUM(C54-E54)</f>
        <v>-8192.110000000004</v>
      </c>
      <c r="I54" s="69">
        <f>SUM(H54/E54)</f>
        <v>-0.20858268542527697</v>
      </c>
    </row>
    <row r="55" spans="1:9" ht="11.25" customHeight="1" hidden="1">
      <c r="A55" s="26" t="s">
        <v>62</v>
      </c>
      <c r="B55" s="26" t="s">
        <v>63</v>
      </c>
      <c r="C55" s="74">
        <v>0</v>
      </c>
      <c r="D55" s="29"/>
      <c r="E55" s="74">
        <v>0</v>
      </c>
      <c r="F55" s="29"/>
      <c r="G55" s="68"/>
      <c r="H55" s="75">
        <f>SUM(C55-E55)</f>
        <v>0</v>
      </c>
      <c r="I55" s="69" t="e">
        <f>SUM(H55/E55)</f>
        <v>#DIV/0!</v>
      </c>
    </row>
    <row r="56" spans="1:9" ht="0.75" customHeight="1">
      <c r="A56" s="26"/>
      <c r="B56" s="26"/>
      <c r="C56" s="75"/>
      <c r="D56" s="29"/>
      <c r="E56" s="75"/>
      <c r="F56" s="29"/>
      <c r="G56" s="68"/>
      <c r="H56" s="29"/>
      <c r="I56" s="69"/>
    </row>
    <row r="57" spans="1:9" ht="11.25" customHeight="1">
      <c r="A57" s="23"/>
      <c r="B57" s="26"/>
      <c r="C57" s="27">
        <f>C54-C55</f>
        <v>31083.01</v>
      </c>
      <c r="D57" s="29"/>
      <c r="E57" s="27">
        <f>E54-E55</f>
        <v>39275.12</v>
      </c>
      <c r="F57" s="29"/>
      <c r="G57" s="68"/>
      <c r="H57" s="27">
        <f>C57-E57</f>
        <v>-8192.110000000004</v>
      </c>
      <c r="I57" s="69">
        <f>SUM(H57/E57)</f>
        <v>-0.20858268542527697</v>
      </c>
    </row>
    <row r="58" spans="1:9" ht="11.25" customHeight="1">
      <c r="A58" s="23"/>
      <c r="B58" s="23"/>
      <c r="C58" s="24"/>
      <c r="D58" s="29"/>
      <c r="E58" s="24"/>
      <c r="F58" s="24"/>
      <c r="G58" s="68"/>
      <c r="H58" s="24"/>
      <c r="I58" s="78"/>
    </row>
    <row r="59" spans="1:9" ht="11.25" customHeight="1">
      <c r="A59" s="26" t="s">
        <v>64</v>
      </c>
      <c r="B59" s="26" t="s">
        <v>65</v>
      </c>
      <c r="C59" s="24">
        <f>SUM(C52+C57)</f>
        <v>5005.0799999975025</v>
      </c>
      <c r="D59" s="29"/>
      <c r="E59" s="24">
        <f>SUM(E52+E57)</f>
        <v>78854.05000000086</v>
      </c>
      <c r="F59" s="24"/>
      <c r="G59" s="68"/>
      <c r="H59" s="24">
        <f>SUM(C59-E59)</f>
        <v>-73848.97000000336</v>
      </c>
      <c r="I59" s="69">
        <f>SUM(H59/E59)</f>
        <v>-0.9365272931447726</v>
      </c>
    </row>
    <row r="60" spans="1:9" ht="11.25" customHeight="1" hidden="1">
      <c r="A60" s="26"/>
      <c r="B60" s="26"/>
      <c r="C60" s="24"/>
      <c r="D60" s="29"/>
      <c r="E60" s="24"/>
      <c r="F60" s="24"/>
      <c r="G60" s="68"/>
      <c r="H60" s="24"/>
      <c r="I60" s="69"/>
    </row>
    <row r="61" spans="1:9" ht="11.25" customHeight="1" hidden="1">
      <c r="A61" s="26" t="s">
        <v>66</v>
      </c>
      <c r="B61" s="26" t="s">
        <v>67</v>
      </c>
      <c r="C61" s="67">
        <v>0</v>
      </c>
      <c r="D61" s="29"/>
      <c r="E61" s="67">
        <v>0</v>
      </c>
      <c r="F61" s="24"/>
      <c r="G61" s="68"/>
      <c r="H61" s="24">
        <f>SUM(C61-E61)</f>
        <v>0</v>
      </c>
      <c r="I61" s="69" t="e">
        <f>SUM(H61/E61)</f>
        <v>#DIV/0!</v>
      </c>
    </row>
    <row r="62" spans="1:9" ht="11.25" customHeight="1" hidden="1">
      <c r="A62" s="26" t="s">
        <v>68</v>
      </c>
      <c r="B62" s="26" t="s">
        <v>69</v>
      </c>
      <c r="C62" s="79">
        <v>0</v>
      </c>
      <c r="D62" s="29"/>
      <c r="E62" s="79">
        <v>0</v>
      </c>
      <c r="F62" s="29"/>
      <c r="G62" s="68"/>
      <c r="H62" s="24">
        <f>SUM(C62-E62)</f>
        <v>0</v>
      </c>
      <c r="I62" s="69" t="e">
        <f>SUM(H62/E62)</f>
        <v>#DIV/0!</v>
      </c>
    </row>
    <row r="63" spans="1:9" ht="11.25" customHeight="1" hidden="1">
      <c r="A63" s="26" t="s">
        <v>70</v>
      </c>
      <c r="B63" s="26" t="s">
        <v>71</v>
      </c>
      <c r="C63" s="27">
        <f>SUM(C61-C62)</f>
        <v>0</v>
      </c>
      <c r="D63" s="29"/>
      <c r="E63" s="27">
        <f>SUM(E61-E62)</f>
        <v>0</v>
      </c>
      <c r="F63" s="29"/>
      <c r="G63" s="68"/>
      <c r="H63" s="24">
        <f>SUM(C63-E63)</f>
        <v>0</v>
      </c>
      <c r="I63" s="69" t="e">
        <f>SUM(H63/E63)</f>
        <v>#DIV/0!</v>
      </c>
    </row>
    <row r="64" spans="1:9" ht="11.25" customHeight="1">
      <c r="A64" s="26"/>
      <c r="B64" s="26"/>
      <c r="C64" s="24"/>
      <c r="D64" s="29"/>
      <c r="E64" s="24"/>
      <c r="F64" s="24"/>
      <c r="G64" s="68"/>
      <c r="H64" s="24"/>
      <c r="I64" s="69"/>
    </row>
    <row r="65" spans="1:9" ht="11.25" customHeight="1" thickBot="1">
      <c r="A65" s="26" t="s">
        <v>72</v>
      </c>
      <c r="B65" s="26" t="s">
        <v>73</v>
      </c>
      <c r="C65" s="82">
        <v>3252.68</v>
      </c>
      <c r="D65" s="29"/>
      <c r="E65" s="82">
        <v>3296.92</v>
      </c>
      <c r="F65" s="29"/>
      <c r="G65" s="68"/>
      <c r="H65" s="35">
        <f>SUM(C65-E65)</f>
        <v>-44.24000000000024</v>
      </c>
      <c r="I65" s="69">
        <f>SUM(H65/E65)</f>
        <v>-0.013418584618371157</v>
      </c>
    </row>
    <row r="66" spans="1:12" ht="11.25" customHeight="1">
      <c r="A66" s="23"/>
      <c r="B66" s="23"/>
      <c r="C66" s="24"/>
      <c r="D66" s="29"/>
      <c r="E66" s="24"/>
      <c r="F66" s="24"/>
      <c r="G66" s="68"/>
      <c r="H66" s="24"/>
      <c r="I66" s="78"/>
      <c r="J66" s="83"/>
      <c r="K66" s="84" t="s">
        <v>74</v>
      </c>
      <c r="L66" s="85"/>
    </row>
    <row r="67" spans="1:12" ht="13.5" customHeight="1" thickBot="1">
      <c r="A67" s="26" t="s">
        <v>75</v>
      </c>
      <c r="B67" s="20" t="str">
        <f>IF(C67&gt;=0,"Jahresüberschuss",IF(C67&lt;0,"Jahresfehlbetrag"))</f>
        <v>Jahresüberschuss</v>
      </c>
      <c r="C67" s="87">
        <f>SUM(C59+C63-C65)</f>
        <v>1752.3999999975026</v>
      </c>
      <c r="D67" s="88"/>
      <c r="E67" s="87">
        <f>SUM(E59+E63-E65)</f>
        <v>75557.13000000086</v>
      </c>
      <c r="F67" s="88"/>
      <c r="G67" s="89"/>
      <c r="H67" s="90">
        <f>SUM(C67-E67)</f>
        <v>-73804.73000000336</v>
      </c>
      <c r="I67" s="69">
        <f>SUM(H67/E67)</f>
        <v>-0.9768069538904206</v>
      </c>
      <c r="J67" s="91">
        <f>C67/1000</f>
        <v>1.7523999999975026</v>
      </c>
      <c r="K67" s="92"/>
      <c r="L67" s="93">
        <f>E67/1000</f>
        <v>75.55713000000087</v>
      </c>
    </row>
    <row r="68" spans="1:9" ht="11.25" customHeight="1" hidden="1" thickTop="1">
      <c r="A68" s="23"/>
      <c r="B68" s="23"/>
      <c r="C68" s="23"/>
      <c r="D68" s="29"/>
      <c r="E68" s="23"/>
      <c r="F68" s="23"/>
      <c r="G68" s="94"/>
      <c r="H68" s="24"/>
      <c r="I68" s="69"/>
    </row>
    <row r="69" spans="1:9" ht="11.25" customHeight="1" hidden="1">
      <c r="A69" s="26" t="s">
        <v>76</v>
      </c>
      <c r="B69" s="77" t="s">
        <v>77</v>
      </c>
      <c r="C69" s="95">
        <v>0</v>
      </c>
      <c r="D69" s="29"/>
      <c r="E69" s="95">
        <v>0</v>
      </c>
      <c r="F69" s="96"/>
      <c r="G69" s="97"/>
      <c r="H69" s="24">
        <f>SUM(C69-E69)</f>
        <v>0</v>
      </c>
      <c r="I69" s="69" t="e">
        <f>SUM(H69/E69)</f>
        <v>#DIV/0!</v>
      </c>
    </row>
    <row r="70" spans="1:9" ht="11.25" customHeight="1" hidden="1">
      <c r="A70" s="26" t="s">
        <v>78</v>
      </c>
      <c r="B70" s="77" t="s">
        <v>79</v>
      </c>
      <c r="C70" s="95">
        <v>0</v>
      </c>
      <c r="D70" s="29"/>
      <c r="E70" s="95">
        <v>0</v>
      </c>
      <c r="F70" s="96"/>
      <c r="G70" s="97"/>
      <c r="H70" s="24">
        <f>SUM(C70-E70)</f>
        <v>0</v>
      </c>
      <c r="I70" s="69" t="e">
        <f>SUM(H70/E70)</f>
        <v>#DIV/0!</v>
      </c>
    </row>
    <row r="71" spans="1:9" ht="11.25" customHeight="1" hidden="1" thickBot="1">
      <c r="A71" s="26" t="s">
        <v>80</v>
      </c>
      <c r="B71" s="77" t="s">
        <v>81</v>
      </c>
      <c r="C71" s="98">
        <v>0</v>
      </c>
      <c r="D71" s="29"/>
      <c r="E71" s="98">
        <v>0</v>
      </c>
      <c r="F71" s="99"/>
      <c r="G71" s="97"/>
      <c r="H71" s="24">
        <f>SUM(C71-E71)</f>
        <v>0</v>
      </c>
      <c r="I71" s="69" t="e">
        <f>SUM(H71/E71)</f>
        <v>#DIV/0!</v>
      </c>
    </row>
    <row r="72" spans="1:9" ht="13.5" customHeight="1" hidden="1" thickBot="1">
      <c r="A72" s="26" t="s">
        <v>82</v>
      </c>
      <c r="B72" s="20" t="str">
        <f>IF(C72&gt;=0,"Bilanzgewinn",IF(C72&lt;0,"Bilanzverlust"))</f>
        <v>Bilanzgewinn</v>
      </c>
      <c r="C72" s="87">
        <f>C67+C69+C70-C71</f>
        <v>1752.3999999975026</v>
      </c>
      <c r="D72" s="88"/>
      <c r="E72" s="87">
        <f>E67+E69+E70-E71</f>
        <v>75557.13000000086</v>
      </c>
      <c r="F72" s="88"/>
      <c r="G72" s="89"/>
      <c r="H72" s="24">
        <f>SUM(C72-E72)</f>
        <v>-73804.73000000336</v>
      </c>
      <c r="I72" s="69">
        <f>SUM(H72/E72)</f>
        <v>-0.9768069538904206</v>
      </c>
    </row>
    <row r="73" spans="1:9" ht="24" customHeight="1" thickTop="1">
      <c r="A73" s="101"/>
      <c r="B73" s="101"/>
      <c r="C73" s="102"/>
      <c r="D73" s="102"/>
      <c r="E73" s="102"/>
      <c r="F73" s="102"/>
      <c r="G73" s="103"/>
      <c r="H73" s="102"/>
      <c r="I73" s="104"/>
    </row>
    <row r="74" spans="1:11" s="110" customFormat="1" ht="12.75" customHeight="1">
      <c r="A74" s="105"/>
      <c r="B74" s="105"/>
      <c r="C74" s="105"/>
      <c r="D74" s="105"/>
      <c r="E74" s="105"/>
      <c r="F74" s="105"/>
      <c r="G74" s="106"/>
      <c r="H74" s="107"/>
      <c r="I74" s="108"/>
      <c r="J74" s="109"/>
      <c r="K74" s="109"/>
    </row>
    <row r="75" spans="7:8" ht="9.75" customHeight="1">
      <c r="G75" s="111"/>
      <c r="H75" s="102"/>
    </row>
    <row r="76" spans="1:9" ht="12">
      <c r="A76" s="112"/>
      <c r="B76" s="113" t="s">
        <v>83</v>
      </c>
      <c r="C76" s="114">
        <f>'[8]III.1.1 Betten'!C24</f>
        <v>214</v>
      </c>
      <c r="D76" s="114"/>
      <c r="E76" s="114">
        <f>'[8]III.1.1 Betten'!E24</f>
        <v>214</v>
      </c>
      <c r="F76" s="114"/>
      <c r="G76" s="115"/>
      <c r="H76" s="116">
        <f>SUM(C76-E76)</f>
        <v>0</v>
      </c>
      <c r="I76" s="117">
        <f>SUM(H76/E76)</f>
        <v>0</v>
      </c>
    </row>
    <row r="77" spans="1:9" ht="12">
      <c r="A77" s="112"/>
      <c r="B77" s="113" t="s">
        <v>84</v>
      </c>
      <c r="C77" s="114">
        <f>'[8]III.2.1 BT und Auslastung'!C24</f>
        <v>63444</v>
      </c>
      <c r="D77" s="114"/>
      <c r="E77" s="114">
        <f>'[8]III.2.1 BT und Auslastung'!E24</f>
        <v>65094</v>
      </c>
      <c r="F77" s="114"/>
      <c r="G77" s="115"/>
      <c r="H77" s="116">
        <f>SUM(C77-E77)</f>
        <v>-1650</v>
      </c>
      <c r="I77" s="117">
        <f>SUM(H77/E77)</f>
        <v>-0.02534795833717393</v>
      </c>
    </row>
    <row r="78" spans="1:9" ht="12">
      <c r="A78" s="112"/>
      <c r="B78" s="113" t="s">
        <v>85</v>
      </c>
      <c r="C78" s="118">
        <f>'[8]V.1.2a)Personalbestand und Aufw'!C16</f>
        <v>171.5</v>
      </c>
      <c r="D78" s="118"/>
      <c r="E78" s="118">
        <f>'[8]V.1.2a)Personalbestand und Aufw'!E16</f>
        <v>171.4</v>
      </c>
      <c r="F78" s="118"/>
      <c r="G78" s="119"/>
      <c r="H78" s="116">
        <f>SUM(C78-E78)</f>
        <v>0.09999999999999432</v>
      </c>
      <c r="I78" s="117">
        <f>SUM(H78/E78)</f>
        <v>0.0005834305717619271</v>
      </c>
    </row>
    <row r="79" spans="1:9" ht="12">
      <c r="A79" s="112"/>
      <c r="B79" s="113" t="s">
        <v>86</v>
      </c>
      <c r="C79" s="134">
        <f>'[8]III.2.2 FZ und VD der KHG'!C18</f>
        <v>1867</v>
      </c>
      <c r="D79" s="114"/>
      <c r="E79" s="134">
        <f>'[8]III.2.2 FZ und VD der KHG'!E18</f>
        <v>1975</v>
      </c>
      <c r="F79" s="114"/>
      <c r="G79" s="115"/>
      <c r="H79" s="116"/>
      <c r="I79" s="117"/>
    </row>
    <row r="80" spans="1:9" ht="12">
      <c r="A80" s="112"/>
      <c r="B80" s="113"/>
      <c r="C80" s="118"/>
      <c r="D80" s="118"/>
      <c r="E80" s="118"/>
      <c r="F80" s="118"/>
      <c r="G80" s="119"/>
      <c r="H80" s="116"/>
      <c r="I80" s="117"/>
    </row>
    <row r="81" spans="1:9" ht="7.5" customHeight="1">
      <c r="A81" s="112"/>
      <c r="B81" s="113" t="s">
        <v>87</v>
      </c>
      <c r="C81" s="114">
        <f>SUM(C21/C78)</f>
        <v>40132.783965014576</v>
      </c>
      <c r="D81" s="114"/>
      <c r="E81" s="114">
        <f>SUM(E21/E78)</f>
        <v>39780.41849474912</v>
      </c>
      <c r="F81" s="114"/>
      <c r="G81" s="115"/>
      <c r="H81" s="116">
        <f>SUM(C81-E81)</f>
        <v>352.36547026545304</v>
      </c>
      <c r="I81" s="117">
        <f>SUM(H81/E81)</f>
        <v>0.008857761773219255</v>
      </c>
    </row>
    <row r="82" spans="1:9" ht="12">
      <c r="A82" s="112"/>
      <c r="B82" s="113" t="s">
        <v>88</v>
      </c>
      <c r="C82" s="114">
        <f>SUM(C23/C78)</f>
        <v>11022.510145772594</v>
      </c>
      <c r="D82" s="114"/>
      <c r="E82" s="114">
        <f>SUM(E23/E78)</f>
        <v>9958.901691948658</v>
      </c>
      <c r="F82" s="114"/>
      <c r="G82" s="115"/>
      <c r="H82" s="116">
        <f>SUM(C82-E82)</f>
        <v>1063.6084538239356</v>
      </c>
      <c r="I82" s="117">
        <f>SUM(H82/E82)</f>
        <v>0.106799774385143</v>
      </c>
    </row>
    <row r="83" spans="1:9" ht="12">
      <c r="A83" s="112"/>
      <c r="B83" s="113" t="s">
        <v>89</v>
      </c>
      <c r="C83" s="114">
        <f>SUM((C21+C23)/C78)</f>
        <v>51155.29411078717</v>
      </c>
      <c r="D83" s="114"/>
      <c r="E83" s="114">
        <f>SUM((E21+E23)/E78)</f>
        <v>49739.32018669778</v>
      </c>
      <c r="F83" s="114"/>
      <c r="G83" s="115"/>
      <c r="H83" s="116">
        <f>SUM(C83-E83)</f>
        <v>1415.9739240893832</v>
      </c>
      <c r="I83" s="117">
        <f>SUM(H83/E83)</f>
        <v>0.02846789861169171</v>
      </c>
    </row>
  </sheetData>
  <sheetProtection password="DECD" sheet="1" objects="1" scenarios="1" formatRows="0"/>
  <printOptions horizontalCentered="1"/>
  <pageMargins left="0.5905511811023623" right="0.5905511811023623" top="0.5905511811023623" bottom="0" header="0.15748031496062992" footer="0.15748031496062992"/>
  <pageSetup fitToHeight="1" fitToWidth="1" horizontalDpi="600" verticalDpi="6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workbookViewId="0" topLeftCell="A47">
      <selection activeCell="D64" sqref="D64"/>
    </sheetView>
  </sheetViews>
  <sheetFormatPr defaultColWidth="11.00390625" defaultRowHeight="14.25"/>
  <cols>
    <col min="1" max="1" width="2.125" style="25" customWidth="1"/>
    <col min="2" max="2" width="2.50390625" style="25" customWidth="1"/>
    <col min="3" max="3" width="1.875" style="25" customWidth="1"/>
    <col min="4" max="4" width="40.625" style="25" customWidth="1"/>
    <col min="5" max="5" width="11.625" style="25" customWidth="1"/>
    <col min="6" max="6" width="2.625" style="25" customWidth="1"/>
    <col min="7" max="7" width="11.625" style="25" customWidth="1"/>
    <col min="8" max="8" width="7.375" style="25" customWidth="1"/>
    <col min="9" max="9" width="2.125" style="25" customWidth="1"/>
    <col min="10" max="10" width="2.50390625" style="25" customWidth="1"/>
    <col min="11" max="11" width="1.875" style="25" customWidth="1"/>
    <col min="12" max="12" width="40.625" style="25" customWidth="1"/>
    <col min="13" max="13" width="11.625" style="25" customWidth="1"/>
    <col min="14" max="14" width="2.625" style="25" customWidth="1"/>
    <col min="15" max="15" width="11.625" style="25" customWidth="1"/>
    <col min="16" max="16" width="7.00390625" style="25" customWidth="1"/>
    <col min="17" max="17" width="2.625" style="25" customWidth="1"/>
    <col min="18" max="16384" width="7.00390625" style="25" customWidth="1"/>
  </cols>
  <sheetData>
    <row r="1" spans="1:15" s="2" customFormat="1" ht="14.25" customHeight="1">
      <c r="A1" s="1" t="str">
        <f>'[9]Eingabe Bilanz'!A1</f>
        <v>Rheinische Kliniken Viersen</v>
      </c>
      <c r="O1" s="3"/>
    </row>
    <row r="2" spans="1:15" s="9" customFormat="1" ht="18.75" customHeight="1">
      <c r="A2" s="4" t="str">
        <f>'[9]Eingabe Bilanz'!A2</f>
        <v>Jahresabschluss 2003</v>
      </c>
      <c r="B2" s="5"/>
      <c r="C2" s="5"/>
      <c r="D2" s="5"/>
      <c r="E2" s="5"/>
      <c r="F2" s="5"/>
      <c r="G2" s="5"/>
      <c r="H2" s="6"/>
      <c r="I2" s="5"/>
      <c r="J2" s="5"/>
      <c r="K2" s="5"/>
      <c r="L2" s="7" t="s">
        <v>1</v>
      </c>
      <c r="M2" s="5"/>
      <c r="N2" s="5"/>
      <c r="O2" s="8"/>
    </row>
    <row r="3" spans="1:16" s="13" customFormat="1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s="13" customFormat="1" ht="18.75" customHeight="1">
      <c r="A4" s="14" t="str">
        <f>'[9]Eingabe Bilanz'!A4</f>
        <v>Bilanz</v>
      </c>
      <c r="B4" s="11"/>
      <c r="C4" s="11"/>
      <c r="D4" s="11"/>
      <c r="E4" s="11"/>
      <c r="F4" s="11"/>
      <c r="G4" s="11"/>
      <c r="H4" s="15"/>
      <c r="I4" s="11"/>
      <c r="J4" s="11"/>
      <c r="K4" s="11"/>
      <c r="L4" s="11"/>
      <c r="M4" s="11"/>
      <c r="N4" s="11"/>
      <c r="O4" s="11"/>
      <c r="P4" s="12"/>
    </row>
    <row r="5" spans="1:16" s="13" customFormat="1" ht="18" customHeight="1">
      <c r="A5" s="14" t="str">
        <f>'[9]Eingabe Bilanz'!A5</f>
        <v>zum 31. Dezember 2003</v>
      </c>
      <c r="B5" s="11"/>
      <c r="C5" s="11"/>
      <c r="D5" s="11"/>
      <c r="E5" s="11"/>
      <c r="F5" s="11"/>
      <c r="G5" s="15"/>
      <c r="H5" s="11"/>
      <c r="I5" s="11"/>
      <c r="J5" s="11"/>
      <c r="K5" s="11"/>
      <c r="L5" s="11"/>
      <c r="M5" s="11"/>
      <c r="N5" s="11"/>
      <c r="O5" s="11"/>
      <c r="P5" s="12"/>
    </row>
    <row r="6" spans="1:16" s="13" customFormat="1" ht="11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5" s="19" customFormat="1" ht="12.75">
      <c r="A7" s="17" t="str">
        <f>'[9]Eingabe Bilanz'!A7</f>
        <v>A k t i v a </v>
      </c>
      <c r="B7" s="17"/>
      <c r="C7" s="17"/>
      <c r="D7" s="17"/>
      <c r="E7" s="18">
        <f>'[9]Eingabe Bilanz'!E7</f>
        <v>2003</v>
      </c>
      <c r="F7" s="18"/>
      <c r="G7" s="18">
        <f>'[9]Eingabe Bilanz'!G7</f>
        <v>2002</v>
      </c>
      <c r="I7" s="17" t="str">
        <f>'[9]Eingabe Bilanz'!I7</f>
        <v>P a s s i v a</v>
      </c>
      <c r="J7" s="17"/>
      <c r="K7" s="17"/>
      <c r="L7" s="17"/>
      <c r="M7" s="18">
        <f>'[9]Eingabe Bilanz'!M7</f>
        <v>2003</v>
      </c>
      <c r="N7" s="18"/>
      <c r="O7" s="18">
        <f>'[9]Eingabe Bilanz'!O7</f>
        <v>2002</v>
      </c>
    </row>
    <row r="8" spans="1:15" s="23" customFormat="1" ht="12">
      <c r="A8" s="20"/>
      <c r="B8" s="20"/>
      <c r="C8" s="20"/>
      <c r="D8" s="20"/>
      <c r="E8" s="129" t="str">
        <f>'[9]Eingabe Bilanz'!E8</f>
        <v>EUR</v>
      </c>
      <c r="F8" s="22"/>
      <c r="G8" s="129" t="str">
        <f>'[9]Eingabe Bilanz'!G8</f>
        <v>EUR</v>
      </c>
      <c r="I8" s="20"/>
      <c r="J8" s="20"/>
      <c r="K8" s="20"/>
      <c r="L8" s="20"/>
      <c r="M8" s="129" t="str">
        <f>'[9]Eingabe Bilanz'!M8</f>
        <v>EUR</v>
      </c>
      <c r="N8" s="22"/>
      <c r="O8" s="129" t="str">
        <f>'[9]Eingabe Bilanz'!O8</f>
        <v>EUR</v>
      </c>
    </row>
    <row r="9" spans="1:15" ht="11.25" customHeight="1">
      <c r="A9" s="20" t="str">
        <f>'[9]Eingabe Bilanz'!A9</f>
        <v>B.</v>
      </c>
      <c r="B9" s="20" t="str">
        <f>'[9]Eingabe Bilanz'!B9</f>
        <v>Anlagevermögen</v>
      </c>
      <c r="C9" s="20"/>
      <c r="D9" s="20"/>
      <c r="E9" s="24"/>
      <c r="F9" s="24"/>
      <c r="G9" s="24"/>
      <c r="H9" s="23"/>
      <c r="I9" s="20" t="str">
        <f>'[9]Eingabe Bilanz'!I9</f>
        <v>A.</v>
      </c>
      <c r="J9" s="20" t="str">
        <f>'[9]Eingabe Bilanz'!J9</f>
        <v>Eigenkapital</v>
      </c>
      <c r="K9" s="20"/>
      <c r="L9" s="20"/>
      <c r="M9" s="24"/>
      <c r="N9" s="24"/>
      <c r="O9" s="24"/>
    </row>
    <row r="10" spans="1:15" ht="11.25" customHeight="1">
      <c r="A10" s="26" t="str">
        <f>'[9]Eingabe Bilanz'!A10</f>
        <v>I.</v>
      </c>
      <c r="B10" s="26" t="s">
        <v>115</v>
      </c>
      <c r="C10" s="23"/>
      <c r="D10" s="23"/>
      <c r="E10" s="27">
        <f>'[9]Eingabe Bilanz'!E10</f>
        <v>346470</v>
      </c>
      <c r="F10" s="24"/>
      <c r="G10" s="27">
        <f>'[9]Eingabe Bilanz'!G10</f>
        <v>317892</v>
      </c>
      <c r="H10" s="23"/>
      <c r="I10" s="23"/>
      <c r="J10" s="26" t="str">
        <f>'[9]Eingabe Bilanz'!J10</f>
        <v> 1.</v>
      </c>
      <c r="K10" s="26" t="str">
        <f>'[9]Eingabe Bilanz'!K10</f>
        <v>Festgesetztes Kapital</v>
      </c>
      <c r="L10" s="23"/>
      <c r="M10" s="24">
        <f>'[9]Eingabe Bilanz'!M10</f>
        <v>1155587.97</v>
      </c>
      <c r="N10" s="24"/>
      <c r="O10" s="24">
        <f>'[9]Eingabe Bilanz'!O10</f>
        <v>1155587.97</v>
      </c>
    </row>
    <row r="11" spans="1:15" ht="11.25" customHeight="1">
      <c r="A11" s="23"/>
      <c r="B11" s="23"/>
      <c r="C11" s="23"/>
      <c r="D11" s="23"/>
      <c r="E11" s="24"/>
      <c r="F11" s="24"/>
      <c r="G11" s="24"/>
      <c r="H11" s="23"/>
      <c r="J11" s="26" t="str">
        <f>'[9]Eingabe Bilanz'!J11</f>
        <v> 2.</v>
      </c>
      <c r="K11" s="26" t="str">
        <f>'[9]Eingabe Bilanz'!K11</f>
        <v>Kapitalrücklagen</v>
      </c>
      <c r="L11" s="23"/>
      <c r="M11" s="24">
        <f>'[9]Eingabe Bilanz'!M11</f>
        <v>953318.63</v>
      </c>
      <c r="N11" s="24"/>
      <c r="O11" s="24">
        <f>'[9]Eingabe Bilanz'!O11</f>
        <v>0</v>
      </c>
    </row>
    <row r="12" spans="1:15" ht="11.25" customHeight="1">
      <c r="A12" s="26" t="str">
        <f>'[9]Eingabe Bilanz'!A12</f>
        <v>II.</v>
      </c>
      <c r="B12" s="26" t="str">
        <f>'[9]Eingabe Bilanz'!B12</f>
        <v>Sachanlagen</v>
      </c>
      <c r="C12" s="23"/>
      <c r="D12" s="23"/>
      <c r="E12" s="24"/>
      <c r="F12" s="24"/>
      <c r="G12" s="24"/>
      <c r="H12" s="23"/>
      <c r="I12" s="23"/>
      <c r="J12" s="26" t="str">
        <f>'[9]Eingabe Bilanz'!J12</f>
        <v> 3.</v>
      </c>
      <c r="K12" s="26" t="str">
        <f>'[9]Eingabe Bilanz'!K12</f>
        <v>Gewinnrücklagen</v>
      </c>
      <c r="L12" s="23"/>
      <c r="M12" s="24"/>
      <c r="N12" s="24"/>
      <c r="O12" s="24"/>
    </row>
    <row r="13" spans="1:15" ht="11.25" customHeight="1">
      <c r="A13" s="23"/>
      <c r="B13" s="26" t="str">
        <f>'[9]Eingabe Bilanz'!B13</f>
        <v> 1.</v>
      </c>
      <c r="C13" s="26" t="str">
        <f>'[9]Eingabe Bilanz'!C13</f>
        <v>Grundstücke mit Betriebsbauten</v>
      </c>
      <c r="D13" s="26"/>
      <c r="E13" s="24">
        <f>'[9]Eingabe Bilanz'!E13</f>
        <v>14791580.5</v>
      </c>
      <c r="F13" s="24"/>
      <c r="G13" s="24">
        <f>'[9]Eingabe Bilanz'!G13</f>
        <v>15377753.5</v>
      </c>
      <c r="H13" s="23"/>
      <c r="I13" s="23"/>
      <c r="J13" s="26"/>
      <c r="K13" s="121" t="str">
        <f>'[9]Eingabe Bilanz'!K13</f>
        <v>a)</v>
      </c>
      <c r="L13" s="26" t="str">
        <f>'[9]Eingabe Bilanz'!L13</f>
        <v>verwendete Gewinnrücklage</v>
      </c>
      <c r="M13" s="24">
        <f>'[9]Eingabe Bilanz'!M13</f>
        <v>0</v>
      </c>
      <c r="N13" s="24"/>
      <c r="O13" s="24">
        <f>'[9]Eingabe Bilanz'!O13</f>
        <v>0</v>
      </c>
    </row>
    <row r="14" spans="1:15" ht="11.25" customHeight="1">
      <c r="A14" s="23"/>
      <c r="B14" s="26" t="str">
        <f>'[9]Eingabe Bilanz'!B14</f>
        <v> 2.</v>
      </c>
      <c r="C14" s="26" t="str">
        <f>'[9]Eingabe Bilanz'!C14</f>
        <v>Grundstücke mit Wohnbauten</v>
      </c>
      <c r="D14" s="26"/>
      <c r="E14" s="24">
        <f>'[9]Eingabe Bilanz'!E14</f>
        <v>2504324.03</v>
      </c>
      <c r="F14" s="24"/>
      <c r="G14" s="24">
        <f>'[9]Eingabe Bilanz'!G14</f>
        <v>2597121.03</v>
      </c>
      <c r="H14" s="23"/>
      <c r="I14" s="23"/>
      <c r="J14" s="26"/>
      <c r="K14" s="121" t="str">
        <f>'[9]Eingabe Bilanz'!K14</f>
        <v>b)</v>
      </c>
      <c r="L14" s="26" t="str">
        <f>'[9]Eingabe Bilanz'!L14</f>
        <v>zweckgebundene Gewinnrücklage</v>
      </c>
      <c r="M14" s="24">
        <f>'[9]Eingabe Bilanz'!M14</f>
        <v>0</v>
      </c>
      <c r="N14" s="24"/>
      <c r="O14" s="24">
        <f>'[9]Eingabe Bilanz'!O14</f>
        <v>0</v>
      </c>
    </row>
    <row r="15" spans="1:15" ht="11.25" customHeight="1">
      <c r="A15" s="23"/>
      <c r="B15" s="26" t="str">
        <f>'[9]Eingabe Bilanz'!B15</f>
        <v> 3.</v>
      </c>
      <c r="C15" s="26" t="str">
        <f>'[9]Eingabe Bilanz'!C15</f>
        <v>Grundstücke ohne Bauten</v>
      </c>
      <c r="D15" s="26"/>
      <c r="E15" s="24">
        <f>'[9]Eingabe Bilanz'!E15</f>
        <v>0</v>
      </c>
      <c r="F15" s="24"/>
      <c r="G15" s="24">
        <f>'[9]Eingabe Bilanz'!G15</f>
        <v>0</v>
      </c>
      <c r="H15" s="23"/>
      <c r="I15" s="23"/>
      <c r="J15" s="26"/>
      <c r="K15" s="121" t="str">
        <f>'[9]Eingabe Bilanz'!K15</f>
        <v>c)</v>
      </c>
      <c r="L15" s="26" t="str">
        <f>'[9]Eingabe Bilanz'!L15</f>
        <v>freie Gewinnrücklage</v>
      </c>
      <c r="M15" s="24">
        <f>'[9]Eingabe Bilanz'!M15</f>
        <v>597509.26</v>
      </c>
      <c r="N15" s="24"/>
      <c r="O15" s="24">
        <f>'[9]Eingabe Bilanz'!O15</f>
        <v>597509.26</v>
      </c>
    </row>
    <row r="16" spans="1:15" ht="11.25" customHeight="1">
      <c r="A16" s="23"/>
      <c r="B16" s="26" t="str">
        <f>'[9]Eingabe Bilanz'!B16</f>
        <v> 4.</v>
      </c>
      <c r="C16" s="26" t="str">
        <f>'[9]Eingabe Bilanz'!C16</f>
        <v>Technische Anlagen</v>
      </c>
      <c r="D16" s="26"/>
      <c r="E16" s="24">
        <f>'[9]Eingabe Bilanz'!E16</f>
        <v>15765512</v>
      </c>
      <c r="F16" s="24"/>
      <c r="G16" s="24">
        <f>'[9]Eingabe Bilanz'!G16</f>
        <v>16647881</v>
      </c>
      <c r="H16" s="23"/>
      <c r="I16" s="23"/>
      <c r="J16" s="26"/>
      <c r="K16" s="121" t="str">
        <f>'[9]Eingabe Bilanz'!K16</f>
        <v>d)</v>
      </c>
      <c r="L16" s="26" t="str">
        <f>'[9]Eingabe Bilanz'!L16</f>
        <v>andere Gewinnrücklage</v>
      </c>
      <c r="M16" s="24">
        <f>'[9]Eingabe Bilanz'!M16</f>
        <v>0</v>
      </c>
      <c r="N16" s="24"/>
      <c r="O16" s="24">
        <f>'[9]Eingabe Bilanz'!O16</f>
        <v>0</v>
      </c>
    </row>
    <row r="17" spans="1:15" ht="11.25" customHeight="1">
      <c r="A17" s="23"/>
      <c r="B17" s="26" t="str">
        <f>'[9]Eingabe Bilanz'!B17</f>
        <v> 5.</v>
      </c>
      <c r="C17" s="26" t="str">
        <f>'[9]Eingabe Bilanz'!C17</f>
        <v>Einrichtungen und Ausstattungen</v>
      </c>
      <c r="D17" s="26"/>
      <c r="E17" s="24">
        <f>'[9]Eingabe Bilanz'!E17</f>
        <v>2095036</v>
      </c>
      <c r="F17" s="24"/>
      <c r="G17" s="24">
        <f>'[9]Eingabe Bilanz'!G17</f>
        <v>2285704</v>
      </c>
      <c r="H17" s="23"/>
      <c r="I17" s="23"/>
      <c r="J17" s="26" t="str">
        <f>'[9]Eingabe Bilanz'!J17</f>
        <v> 4.</v>
      </c>
      <c r="K17" s="26" t="str">
        <f>'[9]Eingabe Bilanz'!K17</f>
        <v>Verlustvortrag</v>
      </c>
      <c r="L17" s="23"/>
      <c r="M17" s="24">
        <f>'[9]Eingabe Bilanz'!M17</f>
        <v>-2143344.14</v>
      </c>
      <c r="N17" s="24"/>
      <c r="O17" s="24">
        <f>'[9]Eingabe Bilanz'!O17</f>
        <v>-1595521.16</v>
      </c>
    </row>
    <row r="18" spans="1:15" ht="11.25" customHeight="1">
      <c r="A18" s="23"/>
      <c r="B18" s="26" t="str">
        <f>'[9]Eingabe Bilanz'!B18</f>
        <v> 6.</v>
      </c>
      <c r="C18" s="26" t="str">
        <f>'[9]Eingabe Bilanz'!C18</f>
        <v>geleistete Anzahlungen und Anlagen im Bau</v>
      </c>
      <c r="D18" s="26"/>
      <c r="E18" s="24">
        <f>'[9]Eingabe Bilanz'!E18</f>
        <v>8946854.17</v>
      </c>
      <c r="F18" s="24"/>
      <c r="G18" s="24">
        <f>'[9]Eingabe Bilanz'!G18</f>
        <v>7761208.8</v>
      </c>
      <c r="H18" s="23"/>
      <c r="I18" s="23"/>
      <c r="J18" s="26" t="str">
        <f>'[9]Eingabe Bilanz'!J18</f>
        <v> 5.</v>
      </c>
      <c r="K18" s="26" t="str">
        <f>'[9]Eingabe Bilanz'!K18</f>
        <v>Jahresfehlbetrag</v>
      </c>
      <c r="L18" s="23"/>
      <c r="M18" s="24">
        <f>'[9]Eingabe Bilanz'!M18</f>
        <v>-179290.62</v>
      </c>
      <c r="N18" s="24"/>
      <c r="O18" s="24">
        <f>'[9]Eingabe Bilanz'!O18</f>
        <v>-547822.98</v>
      </c>
    </row>
    <row r="19" spans="1:15" ht="11.25" customHeight="1">
      <c r="A19" s="23"/>
      <c r="B19" s="23"/>
      <c r="C19" s="23"/>
      <c r="D19" s="23"/>
      <c r="E19" s="30">
        <f>'[9]Eingabe Bilanz'!E19</f>
        <v>44103306.7</v>
      </c>
      <c r="F19" s="24"/>
      <c r="G19" s="30">
        <f>'[9]Eingabe Bilanz'!G19</f>
        <v>44669668.33</v>
      </c>
      <c r="H19" s="23"/>
      <c r="J19" s="26" t="str">
        <f>'[9]Eingabe Bilanz'!J19</f>
        <v> 6.</v>
      </c>
      <c r="K19" s="26" t="str">
        <f>'[9]Eingabe Bilanz'!K19</f>
        <v>Nicht durch Eigenkapital gedeckter Fehlbetrag</v>
      </c>
      <c r="L19" s="23"/>
      <c r="M19" s="24">
        <f>'[9]Eingabe Bilanz'!M19</f>
        <v>0</v>
      </c>
      <c r="N19" s="24"/>
      <c r="O19" s="24">
        <f>'[9]Eingabe Bilanz'!O19</f>
        <v>390246.91</v>
      </c>
    </row>
    <row r="20" spans="1:15" ht="11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6"/>
      <c r="M20" s="28">
        <f>'[9]Eingabe Bilanz'!M20</f>
        <v>383781.1000000002</v>
      </c>
      <c r="N20" s="29"/>
      <c r="O20" s="28">
        <f>'[9]Eingabe Bilanz'!O20</f>
        <v>0</v>
      </c>
    </row>
    <row r="21" spans="1:15" ht="11.25" customHeight="1">
      <c r="A21" s="23"/>
      <c r="B21" s="23"/>
      <c r="C21" s="23"/>
      <c r="D21" s="26"/>
      <c r="E21" s="28">
        <f>'[9]Eingabe Bilanz'!E21</f>
        <v>44449776.7</v>
      </c>
      <c r="F21" s="29"/>
      <c r="G21" s="28">
        <f>'[9]Eingabe Bilanz'!G21</f>
        <v>44987560.33</v>
      </c>
      <c r="H21" s="23"/>
      <c r="I21" s="23"/>
      <c r="J21" s="23"/>
      <c r="K21" s="23"/>
      <c r="L21" s="23"/>
      <c r="M21" s="24"/>
      <c r="N21" s="24"/>
      <c r="O21" s="24"/>
    </row>
    <row r="22" spans="1:15" ht="11.25" customHeight="1">
      <c r="A22" s="23"/>
      <c r="B22" s="23"/>
      <c r="C22" s="23"/>
      <c r="D22" s="23"/>
      <c r="E22" s="23"/>
      <c r="F22" s="23"/>
      <c r="G22" s="23"/>
      <c r="H22" s="23"/>
      <c r="I22" s="20" t="str">
        <f>'[9]Eingabe Bilanz'!I22</f>
        <v>B.</v>
      </c>
      <c r="J22" s="20" t="str">
        <f>'[9]Eingabe Bilanz'!J22</f>
        <v>Sonderposten aus Zuwendungen zur Finanzierung</v>
      </c>
      <c r="K22" s="20"/>
      <c r="L22" s="20"/>
      <c r="M22" s="24"/>
      <c r="N22" s="24"/>
      <c r="O22" s="24"/>
    </row>
    <row r="23" spans="1:15" ht="11.25" customHeight="1">
      <c r="A23" s="20" t="str">
        <f>'[9]Eingabe Bilanz'!A23</f>
        <v>C.</v>
      </c>
      <c r="B23" s="20" t="str">
        <f>'[9]Eingabe Bilanz'!B23</f>
        <v>Umlaufvermögen</v>
      </c>
      <c r="C23" s="20"/>
      <c r="D23" s="20"/>
      <c r="E23" s="24"/>
      <c r="F23" s="24"/>
      <c r="G23" s="24"/>
      <c r="H23" s="23"/>
      <c r="I23" s="20"/>
      <c r="J23" s="20" t="str">
        <f>'[9]Eingabe Bilanz'!J23</f>
        <v> des Sachanlagevermögens</v>
      </c>
      <c r="K23" s="20"/>
      <c r="L23" s="20"/>
      <c r="M23" s="24"/>
      <c r="N23" s="24"/>
      <c r="O23" s="24"/>
    </row>
    <row r="24" spans="1:15" ht="11.25" customHeight="1">
      <c r="A24" s="26" t="str">
        <f>'[9]Eingabe Bilanz'!A24</f>
        <v>I.</v>
      </c>
      <c r="B24" s="26" t="str">
        <f>'[9]Eingabe Bilanz'!B24</f>
        <v>Vorräte</v>
      </c>
      <c r="C24" s="23"/>
      <c r="D24" s="23"/>
      <c r="E24" s="24"/>
      <c r="F24" s="24"/>
      <c r="G24" s="24"/>
      <c r="H24" s="23"/>
      <c r="I24" s="23"/>
      <c r="J24" s="26" t="str">
        <f>'[9]Eingabe Bilanz'!J24</f>
        <v> 1.</v>
      </c>
      <c r="K24" s="26" t="str">
        <f>'[9]Eingabe Bilanz'!K24</f>
        <v>Sonderposten aus Fördermitteln nach dem KHG</v>
      </c>
      <c r="L24" s="23"/>
      <c r="M24" s="24">
        <f>'[9]Eingabe Bilanz'!M24</f>
        <v>20624908.88</v>
      </c>
      <c r="N24" s="24"/>
      <c r="O24" s="24">
        <f>'[9]Eingabe Bilanz'!O24</f>
        <v>21418578.45</v>
      </c>
    </row>
    <row r="25" spans="1:15" ht="11.25" customHeight="1">
      <c r="A25" s="23"/>
      <c r="B25" s="26" t="str">
        <f>'[9]Eingabe Bilanz'!B25</f>
        <v> 1.</v>
      </c>
      <c r="C25" s="26" t="str">
        <f>'[9]Eingabe Bilanz'!C25</f>
        <v>Roh-, Hilfs- und Betriebsstoffe</v>
      </c>
      <c r="D25" s="23"/>
      <c r="E25" s="24">
        <f>'[9]Eingabe Bilanz'!E25</f>
        <v>562459.32</v>
      </c>
      <c r="F25" s="24"/>
      <c r="G25" s="24">
        <f>'[9]Eingabe Bilanz'!G25</f>
        <v>490328.66</v>
      </c>
      <c r="H25" s="23"/>
      <c r="I25" s="23"/>
      <c r="J25" s="26" t="str">
        <f>'[9]Eingabe Bilanz'!J25</f>
        <v> 2.</v>
      </c>
      <c r="K25" s="26" t="str">
        <f>'[9]Eingabe Bilanz'!K25</f>
        <v>Sonderposten aus Zuweisungen und Zuschüssen d. ö. H.</v>
      </c>
      <c r="L25" s="23"/>
      <c r="M25" s="24">
        <f>'[9]Eingabe Bilanz'!M25</f>
        <v>23205226.16</v>
      </c>
      <c r="N25" s="24"/>
      <c r="O25" s="24">
        <f>'[9]Eingabe Bilanz'!O25</f>
        <v>22947736.22</v>
      </c>
    </row>
    <row r="26" spans="1:15" ht="11.25" customHeight="1">
      <c r="A26" s="23"/>
      <c r="B26" s="26" t="str">
        <f>'[9]Eingabe Bilanz'!B26</f>
        <v> 2.</v>
      </c>
      <c r="C26" s="26" t="str">
        <f>'[9]Eingabe Bilanz'!C26</f>
        <v>unfertige Erzeugnisse, unfertige Leistungen</v>
      </c>
      <c r="D26" s="23"/>
      <c r="E26" s="24">
        <f>'[9]Eingabe Bilanz'!E26</f>
        <v>0</v>
      </c>
      <c r="F26" s="24"/>
      <c r="G26" s="24">
        <f>'[9]Eingabe Bilanz'!G26</f>
        <v>0</v>
      </c>
      <c r="H26" s="23"/>
      <c r="I26" s="23"/>
      <c r="J26" s="26" t="str">
        <f>'[9]Eingabe Bilanz'!J26</f>
        <v> 3.</v>
      </c>
      <c r="K26" s="26" t="str">
        <f>'[9]Eingabe Bilanz'!K26</f>
        <v>Sonderposten aus Zuwendungen Dritter</v>
      </c>
      <c r="L26" s="23"/>
      <c r="M26" s="24">
        <f>'[9]Eingabe Bilanz'!M26</f>
        <v>0</v>
      </c>
      <c r="N26" s="24"/>
      <c r="O26" s="24">
        <f>'[9]Eingabe Bilanz'!O26</f>
        <v>0</v>
      </c>
    </row>
    <row r="27" spans="1:15" ht="11.25" customHeight="1">
      <c r="A27" s="23"/>
      <c r="B27" s="26" t="str">
        <f>'[9]Eingabe Bilanz'!B27</f>
        <v> 4.</v>
      </c>
      <c r="C27" s="26" t="str">
        <f>'[9]Eingabe Bilanz'!C27</f>
        <v>geleistete Anzahlungen</v>
      </c>
      <c r="D27" s="23"/>
      <c r="E27" s="24">
        <f>'[9]Eingabe Bilanz'!E27</f>
        <v>0</v>
      </c>
      <c r="F27" s="24"/>
      <c r="G27" s="24">
        <f>'[9]Eingabe Bilanz'!G27</f>
        <v>0</v>
      </c>
      <c r="H27" s="23"/>
      <c r="I27" s="23"/>
      <c r="J27" s="23"/>
      <c r="K27" s="23"/>
      <c r="L27" s="26"/>
      <c r="M27" s="28">
        <f>'[9]Eingabe Bilanz'!M27</f>
        <v>43830135.04</v>
      </c>
      <c r="N27" s="29"/>
      <c r="O27" s="28">
        <f>'[9]Eingabe Bilanz'!O27</f>
        <v>44366314.67</v>
      </c>
    </row>
    <row r="28" spans="1:15" ht="11.25" customHeight="1">
      <c r="A28" s="23"/>
      <c r="B28" s="26"/>
      <c r="C28" s="26"/>
      <c r="D28" s="31"/>
      <c r="E28" s="30">
        <f>'[9]Eingabe Bilanz'!E28</f>
        <v>562459.32</v>
      </c>
      <c r="F28" s="23"/>
      <c r="G28" s="30">
        <f>'[9]Eingabe Bilanz'!G28</f>
        <v>490328.66</v>
      </c>
      <c r="H28" s="23"/>
      <c r="I28" s="23"/>
      <c r="J28" s="23"/>
      <c r="K28" s="23"/>
      <c r="L28" s="23"/>
      <c r="M28" s="24"/>
      <c r="N28" s="24"/>
      <c r="O28" s="24"/>
    </row>
    <row r="29" spans="1:15" ht="11.25" customHeight="1">
      <c r="A29" s="23"/>
      <c r="B29" s="23"/>
      <c r="C29" s="23"/>
      <c r="D29" s="23"/>
      <c r="E29" s="23"/>
      <c r="F29" s="23"/>
      <c r="G29" s="23"/>
      <c r="H29" s="23"/>
      <c r="I29" s="20" t="str">
        <f>'[9]Eingabe Bilanz'!I29</f>
        <v>C.</v>
      </c>
      <c r="J29" s="20" t="str">
        <f>'[9]Eingabe Bilanz'!J29</f>
        <v>Rückstellungen</v>
      </c>
      <c r="K29" s="20"/>
      <c r="L29" s="20"/>
      <c r="M29" s="24"/>
      <c r="N29" s="24"/>
      <c r="O29" s="24"/>
    </row>
    <row r="30" spans="1:15" ht="11.25" customHeight="1">
      <c r="A30" s="26" t="str">
        <f>'[9]Eingabe Bilanz'!A30</f>
        <v>II.</v>
      </c>
      <c r="B30" s="26" t="str">
        <f>'[9]Eingabe Bilanz'!B30</f>
        <v>Forderungen und sonstige Vermögensgegenstände</v>
      </c>
      <c r="C30" s="23"/>
      <c r="D30" s="23"/>
      <c r="E30" s="24"/>
      <c r="F30" s="24"/>
      <c r="G30" s="24"/>
      <c r="H30" s="23"/>
      <c r="I30" s="23"/>
      <c r="J30" s="26" t="str">
        <f>'[9]Eingabe Bilanz'!J30</f>
        <v> 1.</v>
      </c>
      <c r="K30" s="26" t="str">
        <f>'[9]Eingabe Bilanz'!K30</f>
        <v>Pensionsrückstellungen</v>
      </c>
      <c r="L30" s="23"/>
      <c r="M30" s="24">
        <f>'[9]Eingabe Bilanz'!M30</f>
        <v>0</v>
      </c>
      <c r="N30" s="24"/>
      <c r="O30" s="24">
        <f>'[9]Eingabe Bilanz'!O30</f>
        <v>0</v>
      </c>
    </row>
    <row r="31" spans="1:15" ht="11.25" customHeight="1">
      <c r="A31" s="23"/>
      <c r="B31" s="26" t="str">
        <f>'[9]Eingabe Bilanz'!B31</f>
        <v> 1.</v>
      </c>
      <c r="C31" s="26" t="str">
        <f>'[9]Eingabe Bilanz'!C31</f>
        <v>Forderungen aus Lieferungen und Leistungen</v>
      </c>
      <c r="D31" s="23"/>
      <c r="E31" s="24">
        <f>'[9]Eingabe Bilanz'!E31</f>
        <v>17904339.33</v>
      </c>
      <c r="F31" s="24"/>
      <c r="G31" s="24">
        <f>'[9]Eingabe Bilanz'!G31</f>
        <v>17740685.84</v>
      </c>
      <c r="H31" s="23"/>
      <c r="I31" s="23"/>
      <c r="J31" s="26" t="str">
        <f>'[9]Eingabe Bilanz'!J31</f>
        <v> 2.</v>
      </c>
      <c r="K31" s="26" t="str">
        <f>'[9]Eingabe Bilanz'!K31</f>
        <v>Steuerrückstellungen</v>
      </c>
      <c r="L31" s="23"/>
      <c r="M31" s="24">
        <f>'[9]Eingabe Bilanz'!M31</f>
        <v>0</v>
      </c>
      <c r="N31" s="24"/>
      <c r="O31" s="24">
        <f>'[9]Eingabe Bilanz'!O31</f>
        <v>0</v>
      </c>
    </row>
    <row r="32" spans="1:15" ht="11.25" customHeight="1">
      <c r="A32" s="23"/>
      <c r="B32" s="26"/>
      <c r="C32" s="32" t="str">
        <f>'[9]Eingabe Bilanz'!C32</f>
        <v>-</v>
      </c>
      <c r="D32" s="26" t="str">
        <f>'[9]Eingabe Bilanz'!D32</f>
        <v>davon mit einer Restlaufzeit von mehr als einem Jahr</v>
      </c>
      <c r="E32" s="24"/>
      <c r="F32" s="24"/>
      <c r="G32" s="24"/>
      <c r="H32" s="23"/>
      <c r="I32" s="23"/>
      <c r="J32" s="26" t="str">
        <f>'[9]Eingabe Bilanz'!J32</f>
        <v> 3.</v>
      </c>
      <c r="K32" s="26" t="str">
        <f>'[9]Eingabe Bilanz'!K32</f>
        <v>Sonstige Rückstellungen</v>
      </c>
      <c r="L32" s="23"/>
      <c r="M32" s="24">
        <f>'[9]Eingabe Bilanz'!M32</f>
        <v>1951406.58</v>
      </c>
      <c r="N32" s="24"/>
      <c r="O32" s="24">
        <f>'[9]Eingabe Bilanz'!O32</f>
        <v>1783124.19</v>
      </c>
    </row>
    <row r="33" spans="1:15" ht="11.25" customHeight="1">
      <c r="A33" s="23"/>
      <c r="B33" s="26"/>
      <c r="C33" s="26"/>
      <c r="D33" s="26" t="str">
        <f>'[9]Eingabe Bilanz'!D33</f>
        <v>EUR 0,00 (Vorjahr EUR 0,00)</v>
      </c>
      <c r="E33" s="24"/>
      <c r="F33" s="24"/>
      <c r="G33" s="24"/>
      <c r="H33" s="23"/>
      <c r="I33" s="23"/>
      <c r="J33" s="23"/>
      <c r="K33" s="23"/>
      <c r="L33" s="31"/>
      <c r="M33" s="28">
        <f>'[9]Eingabe Bilanz'!M33</f>
        <v>1951406.58</v>
      </c>
      <c r="N33" s="29"/>
      <c r="O33" s="28">
        <f>'[9]Eingabe Bilanz'!O33</f>
        <v>1783124.19</v>
      </c>
    </row>
    <row r="34" spans="1:12" ht="11.25" customHeight="1">
      <c r="A34" s="23"/>
      <c r="B34" s="26" t="str">
        <f>'[9]Eingabe Bilanz'!B34</f>
        <v> 2.</v>
      </c>
      <c r="C34" s="26" t="str">
        <f>'[9]Eingabe Bilanz'!C34</f>
        <v>Forderungen an Gesellschafter bzw. Krankenhausträger</v>
      </c>
      <c r="D34" s="23"/>
      <c r="E34" s="24">
        <f>'[9]Eingabe Bilanz'!E34</f>
        <v>4172854.99</v>
      </c>
      <c r="F34" s="24"/>
      <c r="G34" s="24">
        <f>'[9]Eingabe Bilanz'!G34</f>
        <v>3322209.51</v>
      </c>
      <c r="H34" s="23"/>
      <c r="I34" s="23"/>
      <c r="J34" s="23"/>
      <c r="K34" s="23"/>
      <c r="L34" s="26"/>
    </row>
    <row r="35" spans="1:15" ht="11.25" customHeight="1">
      <c r="A35" s="23"/>
      <c r="B35" s="26"/>
      <c r="C35" s="32" t="str">
        <f>'[9]Eingabe Bilanz'!C35</f>
        <v>-</v>
      </c>
      <c r="D35" s="26" t="str">
        <f>'[9]Eingabe Bilanz'!D35</f>
        <v>davon mit einer Restlaufzeit von mehr als einem Jahr</v>
      </c>
      <c r="E35" s="24"/>
      <c r="F35" s="24"/>
      <c r="G35" s="24"/>
      <c r="H35" s="23"/>
      <c r="I35" s="20" t="str">
        <f>'[9]Eingabe Bilanz'!I35</f>
        <v>D.</v>
      </c>
      <c r="J35" s="20" t="str">
        <f>'[9]Eingabe Bilanz'!J35</f>
        <v>Verbindlichkeiten</v>
      </c>
      <c r="K35" s="20"/>
      <c r="L35" s="20"/>
      <c r="M35" s="23"/>
      <c r="N35" s="23"/>
      <c r="O35" s="23"/>
    </row>
    <row r="36" spans="1:15" ht="11.25" customHeight="1">
      <c r="A36" s="23"/>
      <c r="B36" s="26"/>
      <c r="C36" s="26"/>
      <c r="D36" s="26" t="str">
        <f>'[9]Eingabe Bilanz'!D36</f>
        <v>EUR 0,00 (Vorjahr EUR 0,00)</v>
      </c>
      <c r="E36" s="24"/>
      <c r="F36" s="24"/>
      <c r="G36" s="24"/>
      <c r="H36" s="23"/>
      <c r="I36" s="23"/>
      <c r="J36" s="26" t="str">
        <f>'[9]Eingabe Bilanz'!J36</f>
        <v> 2.</v>
      </c>
      <c r="K36" s="26" t="str">
        <f>'[9]Eingabe Bilanz'!K36</f>
        <v>Erhaltene Anzahlungen</v>
      </c>
      <c r="L36" s="23"/>
      <c r="M36" s="24">
        <f>'[9]Eingabe Bilanz'!M36</f>
        <v>78714.51</v>
      </c>
      <c r="N36" s="24"/>
      <c r="O36" s="24">
        <f>'[9]Eingabe Bilanz'!O36</f>
        <v>287.62</v>
      </c>
    </row>
    <row r="37" spans="1:15" ht="11.25" customHeight="1">
      <c r="A37" s="23"/>
      <c r="B37" s="26" t="str">
        <f>'[9]Eingabe Bilanz'!B37</f>
        <v> 3.</v>
      </c>
      <c r="C37" s="26" t="str">
        <f>'[9]Eingabe Bilanz'!C37</f>
        <v>Forderungen nach dem Krankenhausfinanzierungsrecht</v>
      </c>
      <c r="D37" s="23"/>
      <c r="E37" s="24">
        <f>'[9]Eingabe Bilanz'!E37</f>
        <v>1008941.76</v>
      </c>
      <c r="F37" s="24"/>
      <c r="G37" s="24">
        <f>'[9]Eingabe Bilanz'!G37</f>
        <v>554463.5</v>
      </c>
      <c r="H37" s="23"/>
      <c r="I37" s="23"/>
      <c r="J37" s="26"/>
      <c r="K37" s="32" t="str">
        <f>'[9]Eingabe Bilanz'!K37</f>
        <v>-</v>
      </c>
      <c r="L37" s="26" t="str">
        <f>'[9]Eingabe Bilanz'!L37</f>
        <v>davon mit einer Restlaufzeit bis zu einem Jahr</v>
      </c>
      <c r="M37" s="24"/>
      <c r="N37" s="24"/>
      <c r="O37" s="24"/>
    </row>
    <row r="38" spans="1:15" ht="11.25" customHeight="1">
      <c r="A38" s="23"/>
      <c r="B38" s="26"/>
      <c r="C38" s="32" t="str">
        <f>'[9]Eingabe Bilanz'!C38</f>
        <v>-</v>
      </c>
      <c r="D38" s="26" t="str">
        <f>'[9]Eingabe Bilanz'!D38</f>
        <v>davon nach der BPflV</v>
      </c>
      <c r="E38" s="24"/>
      <c r="F38" s="24"/>
      <c r="G38" s="24"/>
      <c r="H38" s="23"/>
      <c r="I38" s="23"/>
      <c r="J38" s="26"/>
      <c r="K38" s="26"/>
      <c r="L38" s="26" t="str">
        <f>'[9]Eingabe Bilanz'!L38</f>
        <v>EUR 78.714,51 (Vorjahr EUR 287,62)</v>
      </c>
      <c r="M38" s="24"/>
      <c r="N38" s="24"/>
      <c r="O38" s="24"/>
    </row>
    <row r="39" spans="1:15" ht="11.25" customHeight="1">
      <c r="A39" s="23"/>
      <c r="B39" s="26"/>
      <c r="C39" s="26"/>
      <c r="D39" s="26" t="str">
        <f>'[9]Eingabe Bilanz'!D39</f>
        <v>EUR 464.802,00 (Vorjahr EUR 0,00)</v>
      </c>
      <c r="E39" s="24"/>
      <c r="F39" s="24"/>
      <c r="G39" s="24"/>
      <c r="H39" s="23"/>
      <c r="I39" s="23"/>
      <c r="J39" s="26" t="str">
        <f>'[9]Eingabe Bilanz'!J39</f>
        <v> 3.</v>
      </c>
      <c r="K39" s="26" t="str">
        <f>'[9]Eingabe Bilanz'!K39</f>
        <v>Verbindlichkeiten aus Lieferungen und Leistungen</v>
      </c>
      <c r="L39" s="23"/>
      <c r="M39" s="24">
        <f>'[9]Eingabe Bilanz'!M39</f>
        <v>1571504.97</v>
      </c>
      <c r="N39" s="24"/>
      <c r="O39" s="24">
        <f>'[9]Eingabe Bilanz'!O39</f>
        <v>959492.22</v>
      </c>
    </row>
    <row r="40" spans="1:15" ht="11.25" customHeight="1">
      <c r="A40" s="23"/>
      <c r="B40" s="26"/>
      <c r="C40" s="32" t="str">
        <f>'[9]Eingabe Bilanz'!C40</f>
        <v>-</v>
      </c>
      <c r="D40" s="26" t="str">
        <f>'[9]Eingabe Bilanz'!D40</f>
        <v>davon mit einer Restlaufzeit von mehr als einem Jahr</v>
      </c>
      <c r="E40" s="24"/>
      <c r="F40" s="24"/>
      <c r="G40" s="24"/>
      <c r="H40" s="23"/>
      <c r="I40" s="23"/>
      <c r="J40" s="26"/>
      <c r="K40" s="32" t="str">
        <f>'[9]Eingabe Bilanz'!K40</f>
        <v>-</v>
      </c>
      <c r="L40" s="26" t="str">
        <f>'[9]Eingabe Bilanz'!L40</f>
        <v>davon mit einer Restlaufzeit bis zu einem Jahr</v>
      </c>
      <c r="M40" s="24"/>
      <c r="N40" s="24"/>
      <c r="O40" s="24"/>
    </row>
    <row r="41" spans="1:15" ht="11.25" customHeight="1">
      <c r="A41" s="23"/>
      <c r="B41" s="26"/>
      <c r="C41" s="26"/>
      <c r="D41" s="26" t="str">
        <f>'[9]Eingabe Bilanz'!D41</f>
        <v>EUR 0,00 (Vorjahr EUR 0,00)</v>
      </c>
      <c r="E41" s="24"/>
      <c r="F41" s="24"/>
      <c r="G41" s="24"/>
      <c r="H41" s="23"/>
      <c r="I41" s="23"/>
      <c r="J41" s="26"/>
      <c r="K41" s="26"/>
      <c r="L41" s="26" t="str">
        <f>'[9]Eingabe Bilanz'!L41</f>
        <v>EUR 1.571.504,97 (Vorjahr EUR 959.492,22)</v>
      </c>
      <c r="M41" s="24"/>
      <c r="N41" s="24"/>
      <c r="O41" s="24"/>
    </row>
    <row r="42" spans="1:15" ht="11.25" customHeight="1">
      <c r="A42" s="23"/>
      <c r="B42" s="26" t="str">
        <f>'[9]Eingabe Bilanz'!B42</f>
        <v> 6.</v>
      </c>
      <c r="C42" s="26" t="str">
        <f>'[9]Eingabe Bilanz'!C42</f>
        <v>Sonstige Vermögensgegenstände</v>
      </c>
      <c r="D42" s="23"/>
      <c r="E42" s="24">
        <f>'[9]Eingabe Bilanz'!E42</f>
        <v>17123838.03</v>
      </c>
      <c r="F42" s="24"/>
      <c r="G42" s="24">
        <f>'[9]Eingabe Bilanz'!G42</f>
        <v>16443361.41</v>
      </c>
      <c r="H42" s="23"/>
      <c r="I42" s="23"/>
      <c r="J42" s="26" t="str">
        <f>'[9]Eingabe Bilanz'!J42</f>
        <v> 5.</v>
      </c>
      <c r="K42" s="26" t="str">
        <f>'[9]Eingabe Bilanz'!K42</f>
        <v>Verbindlichkeiten gegenüber dem Krankenhausträger</v>
      </c>
      <c r="L42" s="23"/>
      <c r="M42" s="24">
        <f>'[9]Eingabe Bilanz'!M42</f>
        <v>20432848.97</v>
      </c>
      <c r="N42" s="24"/>
      <c r="O42" s="24">
        <f>'[9]Eingabe Bilanz'!O42</f>
        <v>19017985.47</v>
      </c>
    </row>
    <row r="43" spans="1:15" ht="11.25" customHeight="1">
      <c r="A43" s="23"/>
      <c r="B43" s="26"/>
      <c r="C43" s="32" t="str">
        <f>'[9]Eingabe Bilanz'!C43</f>
        <v>-</v>
      </c>
      <c r="D43" s="26" t="str">
        <f>'[9]Eingabe Bilanz'!D43</f>
        <v>davon mit einer Restlaufzeit von mehr als einem Jahr</v>
      </c>
      <c r="E43" s="29"/>
      <c r="F43" s="24"/>
      <c r="G43" s="29"/>
      <c r="H43" s="23"/>
      <c r="I43" s="23"/>
      <c r="J43" s="26"/>
      <c r="K43" s="32" t="str">
        <f>'[9]Eingabe Bilanz'!K43</f>
        <v>-</v>
      </c>
      <c r="L43" s="26" t="str">
        <f>'[9]Eingabe Bilanz'!L43</f>
        <v>davon mit einer Restlaufzeit bis zu einem Jahr</v>
      </c>
      <c r="M43" s="24"/>
      <c r="N43" s="24"/>
      <c r="O43" s="24"/>
    </row>
    <row r="44" spans="1:15" ht="11.25" customHeight="1">
      <c r="A44" s="23"/>
      <c r="B44" s="26"/>
      <c r="C44" s="26"/>
      <c r="D44" s="26" t="str">
        <f>'[9]Eingabe Bilanz'!D44</f>
        <v>EUR 14.571.408,71 (Vorjahr EUR 14.948.238,71)</v>
      </c>
      <c r="E44" s="29"/>
      <c r="F44" s="24"/>
      <c r="G44" s="29"/>
      <c r="H44" s="23"/>
      <c r="I44" s="23"/>
      <c r="J44" s="26"/>
      <c r="K44" s="26"/>
      <c r="L44" s="26" t="str">
        <f>'[9]Eingabe Bilanz'!L44</f>
        <v>EUR 20.432.848,97 (Vorjahr EUR 19.017.985,47)</v>
      </c>
      <c r="M44" s="24"/>
      <c r="N44" s="24"/>
      <c r="O44" s="24"/>
    </row>
    <row r="45" spans="1:15" ht="11.25" customHeight="1">
      <c r="A45" s="23"/>
      <c r="B45" s="23"/>
      <c r="C45" s="23"/>
      <c r="D45" s="23"/>
      <c r="E45" s="30">
        <f>'[9]Eingabe Bilanz'!E45</f>
        <v>40209974.11</v>
      </c>
      <c r="F45" s="24"/>
      <c r="G45" s="30">
        <f>'[9]Eingabe Bilanz'!G45</f>
        <v>38060720.260000005</v>
      </c>
      <c r="H45" s="23"/>
      <c r="I45" s="23"/>
      <c r="J45" s="26" t="str">
        <f>'[9]Eingabe Bilanz'!J45</f>
        <v> 6.</v>
      </c>
      <c r="K45" s="26" t="str">
        <f>'[9]Eingabe Bilanz'!K45</f>
        <v>Verbindlichkeiten nach dem Krankenhausfinanzierungsgesetz</v>
      </c>
      <c r="L45" s="23"/>
      <c r="M45" s="24">
        <f>'[9]Eingabe Bilanz'!M45</f>
        <v>1419510.33</v>
      </c>
      <c r="N45" s="24"/>
      <c r="O45" s="24">
        <f>'[9]Eingabe Bilanz'!O45</f>
        <v>1699864.44</v>
      </c>
    </row>
    <row r="46" spans="1:15" ht="11.25" customHeight="1">
      <c r="A46" s="23"/>
      <c r="B46" s="23"/>
      <c r="C46" s="23"/>
      <c r="D46" s="26"/>
      <c r="E46" s="29"/>
      <c r="F46" s="29"/>
      <c r="G46" s="29"/>
      <c r="H46" s="23"/>
      <c r="I46" s="23"/>
      <c r="J46" s="26"/>
      <c r="K46" s="32" t="str">
        <f>'[9]Eingabe Bilanz'!K46</f>
        <v>-</v>
      </c>
      <c r="L46" s="26" t="str">
        <f>'[9]Eingabe Bilanz'!L46</f>
        <v>davon nach der BPflV</v>
      </c>
      <c r="M46" s="24"/>
      <c r="N46" s="24"/>
      <c r="O46" s="24"/>
    </row>
    <row r="47" spans="1:15" ht="11.25" customHeight="1">
      <c r="A47" s="26" t="str">
        <f>'[9]Eingabe Bilanz'!A47</f>
        <v>IV.</v>
      </c>
      <c r="B47" s="26" t="str">
        <f>'[9]Eingabe Bilanz'!B47</f>
        <v>Kassenbestand, Guthaben bei Kreditinstituten</v>
      </c>
      <c r="C47" s="23"/>
      <c r="D47" s="23"/>
      <c r="E47" s="27">
        <f>'[9]Eingabe Bilanz'!E47</f>
        <v>484015.18</v>
      </c>
      <c r="F47" s="24"/>
      <c r="G47" s="27">
        <f>'[9]Eingabe Bilanz'!G47</f>
        <v>328947.19</v>
      </c>
      <c r="H47" s="23"/>
      <c r="I47" s="23"/>
      <c r="J47" s="26"/>
      <c r="K47" s="26"/>
      <c r="L47" s="26" t="str">
        <f>'[9]Eingabe Bilanz'!L47</f>
        <v>EUR 0,00 (Vorjahr EUR 137.899,00)</v>
      </c>
      <c r="M47" s="24"/>
      <c r="N47" s="24"/>
      <c r="O47" s="24"/>
    </row>
    <row r="48" spans="1:15" ht="11.25" customHeight="1">
      <c r="A48" s="23"/>
      <c r="B48" s="23"/>
      <c r="C48" s="23"/>
      <c r="D48" s="23"/>
      <c r="E48" s="23"/>
      <c r="F48" s="23"/>
      <c r="G48" s="23"/>
      <c r="H48" s="23"/>
      <c r="I48" s="20"/>
      <c r="J48" s="26"/>
      <c r="K48" s="32" t="str">
        <f>'[9]Eingabe Bilanz'!K48</f>
        <v>-</v>
      </c>
      <c r="L48" s="26" t="str">
        <f>'[9]Eingabe Bilanz'!L48</f>
        <v>davon mit einer Restlaufzeit bis zu einem Jahr</v>
      </c>
      <c r="M48" s="24"/>
      <c r="N48" s="24"/>
      <c r="O48" s="24"/>
    </row>
    <row r="49" spans="1:15" ht="11.25" customHeight="1">
      <c r="A49" s="23"/>
      <c r="B49" s="23"/>
      <c r="C49" s="23"/>
      <c r="D49" s="26"/>
      <c r="E49" s="28">
        <f>'[9]Eingabe Bilanz'!E49</f>
        <v>41256448.61</v>
      </c>
      <c r="F49" s="29"/>
      <c r="G49" s="28">
        <f>'[9]Eingabe Bilanz'!G49</f>
        <v>38879996.11</v>
      </c>
      <c r="H49" s="23"/>
      <c r="I49" s="23"/>
      <c r="J49" s="26"/>
      <c r="K49" s="26"/>
      <c r="L49" s="26" t="str">
        <f>'[9]Eingabe Bilanz'!L49</f>
        <v>EUR 1.419.510,33 (Vorjahr EUR 1.699.864,44)</v>
      </c>
      <c r="M49" s="24"/>
      <c r="N49" s="24"/>
      <c r="O49" s="24"/>
    </row>
    <row r="50" spans="1:15" ht="11.25" customHeight="1">
      <c r="A50" s="23"/>
      <c r="B50" s="23"/>
      <c r="C50" s="23"/>
      <c r="D50" s="23"/>
      <c r="E50" s="23"/>
      <c r="F50" s="23"/>
      <c r="G50" s="23"/>
      <c r="H50" s="23"/>
      <c r="I50" s="23"/>
      <c r="J50" s="26" t="str">
        <f>'[9]Eingabe Bilanz'!J50</f>
        <v> 7.</v>
      </c>
      <c r="K50" s="26" t="str">
        <f>'[9]Eingabe Bilanz'!K50</f>
        <v>Verbindlichkeiten aus sonstigen Zuwendungen</v>
      </c>
      <c r="L50" s="23"/>
      <c r="M50" s="24">
        <f>'[9]Eingabe Bilanz'!M50</f>
        <v>14909461.1</v>
      </c>
      <c r="N50" s="23"/>
      <c r="O50" s="24">
        <f>'[9]Eingabe Bilanz'!O50</f>
        <v>15288440.43</v>
      </c>
    </row>
    <row r="51" spans="1:16" ht="11.25" customHeight="1">
      <c r="A51" s="20" t="str">
        <f>'[9]Eingabe Bilanz'!A51</f>
        <v>E.</v>
      </c>
      <c r="B51" s="20" t="str">
        <f>'[9]Eingabe Bilanz'!B51</f>
        <v>Rechnungsabgrenzungsposten</v>
      </c>
      <c r="C51" s="20"/>
      <c r="D51" s="20"/>
      <c r="E51" s="24"/>
      <c r="F51" s="24"/>
      <c r="G51" s="24"/>
      <c r="H51" s="23"/>
      <c r="I51" s="23"/>
      <c r="J51" s="26"/>
      <c r="K51" s="32" t="str">
        <f>'[9]Eingabe Bilanz'!K51</f>
        <v>-</v>
      </c>
      <c r="L51" s="26" t="str">
        <f>'[9]Eingabe Bilanz'!L51</f>
        <v>davon mit einer Restlaufzeit bis zu einem Jahr</v>
      </c>
      <c r="M51" s="33"/>
      <c r="N51" s="23"/>
      <c r="O51" s="33"/>
      <c r="P51" s="19"/>
    </row>
    <row r="52" spans="1:15" ht="11.25" customHeight="1">
      <c r="A52" s="23"/>
      <c r="B52" s="26" t="str">
        <f>'[9]Eingabe Bilanz'!B52</f>
        <v> 2.</v>
      </c>
      <c r="C52" s="26" t="str">
        <f>'[9]Eingabe Bilanz'!C52</f>
        <v>andere Abgrenzungsposten</v>
      </c>
      <c r="D52" s="26"/>
      <c r="E52" s="27">
        <f>'[9]Eingabe Bilanz'!E52</f>
        <v>58203.97</v>
      </c>
      <c r="F52" s="24"/>
      <c r="G52" s="27">
        <f>'[9]Eingabe Bilanz'!G52</f>
        <v>71366.2</v>
      </c>
      <c r="I52" s="23"/>
      <c r="J52" s="26"/>
      <c r="K52" s="26"/>
      <c r="L52" s="26" t="str">
        <f>'[9]Eingabe Bilanz'!L52</f>
        <v>EUR 338.052,39 (Vorjahr EUR 340.201,72)</v>
      </c>
      <c r="M52" s="23"/>
      <c r="N52" s="23"/>
      <c r="O52" s="23"/>
    </row>
    <row r="53" spans="1:17" s="19" customFormat="1" ht="11.25" customHeight="1">
      <c r="A53" s="23"/>
      <c r="B53" s="23"/>
      <c r="C53" s="26"/>
      <c r="D53" s="26"/>
      <c r="E53" s="29"/>
      <c r="F53" s="29"/>
      <c r="G53" s="29"/>
      <c r="H53" s="25"/>
      <c r="I53" s="25"/>
      <c r="J53" s="26" t="str">
        <f>'[9]Eingabe Bilanz'!J53</f>
        <v>10.</v>
      </c>
      <c r="K53" s="26" t="str">
        <f>'[9]Eingabe Bilanz'!K53</f>
        <v>sonstige Verbindlichkeiten</v>
      </c>
      <c r="L53" s="23"/>
      <c r="M53" s="24">
        <f>'[9]Eingabe Bilanz'!M53</f>
        <v>1155443.17</v>
      </c>
      <c r="N53" s="24"/>
      <c r="O53" s="24">
        <f>'[9]Eingabe Bilanz'!O53</f>
        <v>1179928.78</v>
      </c>
      <c r="P53" s="25"/>
      <c r="Q53" s="25"/>
    </row>
    <row r="54" spans="1:17" ht="11.25" customHeight="1" thickBot="1">
      <c r="A54" s="20" t="str">
        <f>'[9]Eingabe Bilanz'!A54</f>
        <v>F.</v>
      </c>
      <c r="B54" s="20" t="str">
        <f>'[9]Eingabe Bilanz'!B54</f>
        <v>Nicht durch Eigenkapital gedeckter Fehlbetrag</v>
      </c>
      <c r="C54" s="20"/>
      <c r="D54" s="20"/>
      <c r="E54" s="35">
        <f>'[9]Eingabe Bilanz'!E54</f>
        <v>0</v>
      </c>
      <c r="F54" s="29"/>
      <c r="G54" s="35">
        <f>'[9]Eingabe Bilanz'!G54</f>
        <v>390246.91</v>
      </c>
      <c r="J54" s="26"/>
      <c r="K54" s="32" t="str">
        <f>'[9]Eingabe Bilanz'!K54</f>
        <v>-</v>
      </c>
      <c r="L54" s="26" t="str">
        <f>'[9]Eingabe Bilanz'!L54</f>
        <v>davon mit einer Restlaufzeit bis zu einem Jahr</v>
      </c>
      <c r="M54" s="24"/>
      <c r="N54" s="24"/>
      <c r="O54" s="24"/>
      <c r="Q54" s="19"/>
    </row>
    <row r="55" spans="1:15" ht="11.25" customHeight="1">
      <c r="A55" s="23"/>
      <c r="B55" s="26"/>
      <c r="C55" s="26"/>
      <c r="D55" s="26"/>
      <c r="E55" s="29"/>
      <c r="F55" s="29"/>
      <c r="G55" s="29"/>
      <c r="J55" s="26"/>
      <c r="K55" s="26"/>
      <c r="L55" s="26" t="str">
        <f>'[9]Eingabe Bilanz'!L55</f>
        <v>EUR 1.155.443,17 (Vorjahr EUR 1.179.928,78)</v>
      </c>
      <c r="M55" s="24"/>
      <c r="N55" s="24"/>
      <c r="O55" s="24"/>
    </row>
    <row r="56" spans="1:15" ht="11.25" customHeight="1">
      <c r="A56" s="23"/>
      <c r="B56" s="23"/>
      <c r="C56" s="26"/>
      <c r="D56" s="26"/>
      <c r="E56" s="29"/>
      <c r="F56" s="29"/>
      <c r="G56" s="29"/>
      <c r="J56" s="23"/>
      <c r="K56" s="23"/>
      <c r="L56" s="23"/>
      <c r="M56" s="28">
        <f>'[9]Eingabe Bilanz'!M56</f>
        <v>39567483.050000004</v>
      </c>
      <c r="N56" s="29"/>
      <c r="O56" s="28">
        <f>'[9]Eingabe Bilanz'!O56</f>
        <v>38145998.96</v>
      </c>
    </row>
    <row r="57" spans="1:7" ht="11.25" customHeight="1">
      <c r="A57" s="23"/>
      <c r="B57" s="23"/>
      <c r="C57" s="26"/>
      <c r="D57" s="26"/>
      <c r="E57" s="29"/>
      <c r="F57" s="29"/>
      <c r="G57" s="29"/>
    </row>
    <row r="58" spans="1:15" s="19" customFormat="1" ht="11.25" customHeight="1" thickBot="1">
      <c r="A58" s="23"/>
      <c r="B58" s="23"/>
      <c r="C58" s="26"/>
      <c r="D58" s="26"/>
      <c r="I58" s="20" t="str">
        <f>'[9]Eingabe Bilanz'!I58</f>
        <v>F.</v>
      </c>
      <c r="J58" s="20" t="str">
        <f>'[9]Eingabe Bilanz'!J58</f>
        <v>Rechnungsabgrenzungsposten</v>
      </c>
      <c r="K58" s="20"/>
      <c r="L58" s="20"/>
      <c r="M58" s="35">
        <f>'[9]Eingabe Bilanz'!M58</f>
        <v>31623.51</v>
      </c>
      <c r="N58" s="24"/>
      <c r="O58" s="35">
        <f>'[9]Eingabe Bilanz'!O58</f>
        <v>33731.73</v>
      </c>
    </row>
    <row r="59" spans="1:15" ht="11.25" customHeight="1">
      <c r="A59" s="19"/>
      <c r="B59" s="19"/>
      <c r="C59" s="19"/>
      <c r="D59" s="19"/>
      <c r="J59" s="23"/>
      <c r="K59" s="23"/>
      <c r="L59" s="23"/>
      <c r="M59" s="23"/>
      <c r="N59" s="23"/>
      <c r="O59" s="23"/>
    </row>
    <row r="60" spans="5:15" ht="15" customHeight="1" thickBot="1">
      <c r="E60" s="36">
        <f>'[9]Eingabe Bilanz'!E60</f>
        <v>85764429.28</v>
      </c>
      <c r="F60" s="37"/>
      <c r="G60" s="36">
        <f>'[9]Eingabe Bilanz'!G60</f>
        <v>84329169.55</v>
      </c>
      <c r="I60" s="19"/>
      <c r="J60" s="19"/>
      <c r="K60" s="19"/>
      <c r="L60" s="19"/>
      <c r="M60" s="36">
        <f>'[9]Eingabe Bilanz'!M60</f>
        <v>85764429.28000002</v>
      </c>
      <c r="N60" s="19"/>
      <c r="O60" s="36">
        <f>'[9]Eingabe Bilanz'!O60</f>
        <v>84329169.55</v>
      </c>
    </row>
    <row r="61" spans="1:15" ht="11.25" customHeight="1" thickTop="1">
      <c r="A61" s="23"/>
      <c r="B61" s="23"/>
      <c r="C61" s="23"/>
      <c r="D61" s="23"/>
      <c r="E61" s="38">
        <f>IF(E60=M60,"","gleiche Bilanzsumme ??")</f>
      </c>
      <c r="G61" s="39">
        <f>IF(G60=O60,"","gleiche Bilanzsumme ??")</f>
      </c>
      <c r="J61" s="34"/>
      <c r="K61" s="34"/>
      <c r="L61" s="34"/>
      <c r="M61" s="38">
        <f>IF(M60=E60,"","gleiche Bilanzsumme ??")</f>
      </c>
      <c r="O61" s="39">
        <f>IF(O60=G60,"","gleiche Bilanzsumme ??")</f>
      </c>
    </row>
    <row r="62" spans="1:15" ht="11.25" customHeight="1">
      <c r="A62" s="23"/>
      <c r="B62" s="23"/>
      <c r="C62" s="23"/>
      <c r="D62" s="40"/>
      <c r="E62" s="23"/>
      <c r="F62" s="23"/>
      <c r="G62" s="122"/>
      <c r="H62" s="44"/>
      <c r="I62" s="45"/>
      <c r="J62" s="46"/>
      <c r="K62" s="46"/>
      <c r="L62" s="46"/>
      <c r="M62" s="46"/>
      <c r="N62" s="46"/>
      <c r="O62" s="46"/>
    </row>
    <row r="63" spans="8:16" ht="11.25" customHeight="1">
      <c r="H63" s="123"/>
      <c r="I63" s="45"/>
      <c r="J63" s="46"/>
      <c r="K63" s="46"/>
      <c r="L63" s="46"/>
      <c r="M63" s="46"/>
      <c r="N63" s="46"/>
      <c r="O63" s="46"/>
      <c r="P63" s="24"/>
    </row>
    <row r="64" spans="1:16" s="13" customFormat="1" ht="11.25" customHeight="1">
      <c r="A64" s="25"/>
      <c r="B64" s="25"/>
      <c r="C64" s="25"/>
      <c r="D64" s="25"/>
      <c r="E64" s="25"/>
      <c r="F64" s="25"/>
      <c r="G64" s="25"/>
      <c r="H64" s="124"/>
      <c r="I64" s="125"/>
      <c r="J64" s="51"/>
      <c r="K64" s="51"/>
      <c r="L64" s="51"/>
      <c r="M64" s="51"/>
      <c r="N64" s="51"/>
      <c r="O64" s="51"/>
      <c r="P64" s="126"/>
    </row>
    <row r="65" spans="1:17" s="13" customFormat="1" ht="14.25">
      <c r="A65" s="25"/>
      <c r="B65" s="25"/>
      <c r="C65" s="25"/>
      <c r="D65" s="25"/>
      <c r="E65" s="25"/>
      <c r="F65" s="25"/>
      <c r="G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s="13" customFormat="1" ht="14.25">
      <c r="A66" s="25"/>
      <c r="B66" s="25"/>
      <c r="C66" s="25"/>
      <c r="D66" s="25"/>
      <c r="E66" s="25"/>
      <c r="F66" s="25"/>
      <c r="G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s="13" customFormat="1" ht="14.25">
      <c r="A67" s="25"/>
      <c r="B67" s="25"/>
      <c r="C67" s="25"/>
      <c r="D67" s="25"/>
      <c r="E67" s="25"/>
      <c r="F67" s="25"/>
      <c r="G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s="13" customFormat="1" ht="14.25">
      <c r="A68" s="25"/>
      <c r="B68" s="25"/>
      <c r="C68" s="25"/>
      <c r="D68" s="25"/>
      <c r="E68" s="25"/>
      <c r="F68" s="25"/>
      <c r="G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s="13" customFormat="1" ht="14.25">
      <c r="A69" s="25"/>
      <c r="B69" s="25"/>
      <c r="C69" s="25"/>
      <c r="D69" s="25"/>
      <c r="E69" s="25"/>
      <c r="F69" s="25"/>
      <c r="G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s="13" customFormat="1" ht="14.25">
      <c r="A70" s="25"/>
      <c r="B70" s="25"/>
      <c r="C70" s="25"/>
      <c r="D70" s="25"/>
      <c r="E70" s="25"/>
      <c r="F70" s="25"/>
      <c r="G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s="13" customFormat="1" ht="14.25">
      <c r="A71" s="25"/>
      <c r="B71" s="25"/>
      <c r="C71" s="25"/>
      <c r="D71" s="25"/>
      <c r="E71" s="25"/>
      <c r="F71" s="25"/>
      <c r="G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s="13" customFormat="1" ht="14.25">
      <c r="A72" s="25"/>
      <c r="B72" s="25"/>
      <c r="C72" s="25"/>
      <c r="D72" s="25"/>
      <c r="E72" s="25"/>
      <c r="F72" s="25"/>
      <c r="G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s="13" customFormat="1" ht="14.25">
      <c r="A73" s="25"/>
      <c r="B73" s="25"/>
      <c r="C73" s="25"/>
      <c r="D73" s="25"/>
      <c r="E73" s="25"/>
      <c r="F73" s="25"/>
      <c r="G73" s="25"/>
      <c r="I73" s="25"/>
      <c r="J73" s="25"/>
      <c r="K73" s="25"/>
      <c r="L73" s="25"/>
      <c r="M73" s="25"/>
      <c r="N73" s="25"/>
      <c r="O73" s="25"/>
      <c r="P73" s="25"/>
      <c r="Q73" s="25"/>
    </row>
  </sheetData>
  <sheetProtection password="DECD" sheet="1" objects="1" scenarios="1"/>
  <printOptions horizontalCentered="1" verticalCentered="1"/>
  <pageMargins left="0.5905511811023623" right="0.5905511811023623" top="0" bottom="0.18" header="0.15748031496062992" footer="0.15748031496062992"/>
  <pageSetup fitToHeight="1" fitToWidth="1" horizontalDpi="600" verticalDpi="600" orientation="landscape" paperSize="9" scale="7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workbookViewId="0" topLeftCell="A49">
      <selection activeCell="B63" sqref="B63"/>
    </sheetView>
  </sheetViews>
  <sheetFormatPr defaultColWidth="11.00390625" defaultRowHeight="14.25"/>
  <cols>
    <col min="1" max="1" width="3.125" style="25" customWidth="1"/>
    <col min="2" max="2" width="55.75390625" style="25" customWidth="1"/>
    <col min="3" max="3" width="11.625" style="25" bestFit="1" customWidth="1"/>
    <col min="4" max="4" width="2.50390625" style="25" customWidth="1"/>
    <col min="5" max="5" width="11.00390625" style="25" customWidth="1"/>
    <col min="6" max="6" width="5.375" style="25" customWidth="1"/>
    <col min="7" max="7" width="2.375" style="120" customWidth="1"/>
    <col min="8" max="8" width="11.50390625" style="25" customWidth="1"/>
    <col min="9" max="9" width="10.625" style="25" customWidth="1"/>
    <col min="10" max="11" width="11.625" style="23" customWidth="1"/>
    <col min="12" max="16384" width="7.00390625" style="25" customWidth="1"/>
  </cols>
  <sheetData>
    <row r="1" spans="1:11" s="51" customFormat="1" ht="14.25" customHeight="1">
      <c r="A1" s="1" t="str">
        <f>'[9]Eingabe Bilanz'!A1</f>
        <v>Rheinische Kliniken Viersen</v>
      </c>
      <c r="B1" s="48"/>
      <c r="C1" s="48"/>
      <c r="D1" s="7"/>
      <c r="E1" s="7" t="s">
        <v>6</v>
      </c>
      <c r="F1" s="49"/>
      <c r="G1" s="50"/>
      <c r="J1" s="46"/>
      <c r="K1" s="46"/>
    </row>
    <row r="2" spans="1:11" s="13" customFormat="1" ht="18.75" customHeight="1">
      <c r="A2" s="52" t="str">
        <f>'[9]Eingabe Bilanz'!A2</f>
        <v>Jahresabschluss 2003</v>
      </c>
      <c r="B2" s="53"/>
      <c r="C2" s="54" t="s">
        <v>6</v>
      </c>
      <c r="D2" s="55"/>
      <c r="E2" s="55"/>
      <c r="F2" s="55"/>
      <c r="G2" s="56"/>
      <c r="J2" s="23"/>
      <c r="K2" s="23"/>
    </row>
    <row r="3" spans="1:11" s="13" customFormat="1" ht="18.75" customHeight="1">
      <c r="A3" s="1"/>
      <c r="B3" s="57"/>
      <c r="C3" s="55"/>
      <c r="D3" s="55"/>
      <c r="E3" s="55"/>
      <c r="F3" s="55"/>
      <c r="G3" s="56"/>
      <c r="J3" s="23"/>
      <c r="K3" s="23"/>
    </row>
    <row r="4" spans="1:11" s="13" customFormat="1" ht="18.75" customHeight="1">
      <c r="A4" s="58" t="s">
        <v>7</v>
      </c>
      <c r="B4" s="57"/>
      <c r="C4" s="55"/>
      <c r="D4" s="55"/>
      <c r="E4" s="55"/>
      <c r="F4" s="55"/>
      <c r="G4" s="56"/>
      <c r="J4" s="23"/>
      <c r="K4" s="23"/>
    </row>
    <row r="5" spans="1:11" s="13" customFormat="1" ht="18.75" customHeight="1">
      <c r="A5" s="1"/>
      <c r="B5" s="57"/>
      <c r="C5" s="55"/>
      <c r="D5" s="55"/>
      <c r="E5" s="55"/>
      <c r="F5" s="55"/>
      <c r="G5" s="56"/>
      <c r="J5" s="23"/>
      <c r="K5" s="23"/>
    </row>
    <row r="6" spans="1:9" ht="12" customHeight="1">
      <c r="A6" s="17"/>
      <c r="B6" s="59"/>
      <c r="C6" s="18">
        <f>'[9]Eingabe Bilanz'!E7</f>
        <v>2003</v>
      </c>
      <c r="D6" s="18"/>
      <c r="E6" s="18">
        <f>'[9]Eingabe Bilanz'!G7</f>
        <v>2002</v>
      </c>
      <c r="F6" s="18"/>
      <c r="G6" s="60"/>
      <c r="H6" s="18" t="s">
        <v>8</v>
      </c>
      <c r="I6" s="18" t="str">
        <f>H6</f>
        <v>( + / - )</v>
      </c>
    </row>
    <row r="7" spans="1:11" ht="12.75" customHeight="1">
      <c r="A7" s="61"/>
      <c r="B7" s="61"/>
      <c r="C7" s="62" t="s">
        <v>5</v>
      </c>
      <c r="D7" s="63"/>
      <c r="E7" s="62" t="s">
        <v>5</v>
      </c>
      <c r="F7" s="62"/>
      <c r="G7" s="64"/>
      <c r="H7" s="65"/>
      <c r="I7" s="65"/>
      <c r="J7" s="66">
        <f>C6</f>
        <v>2003</v>
      </c>
      <c r="K7" s="66">
        <f>E6</f>
        <v>2002</v>
      </c>
    </row>
    <row r="8" spans="1:11" s="23" customFormat="1" ht="11.25" customHeight="1">
      <c r="A8" s="26" t="s">
        <v>9</v>
      </c>
      <c r="B8" s="26" t="s">
        <v>10</v>
      </c>
      <c r="C8" s="67">
        <v>50594065.96</v>
      </c>
      <c r="D8" s="24"/>
      <c r="E8" s="67">
        <v>49608241.11</v>
      </c>
      <c r="F8" s="24"/>
      <c r="G8" s="68"/>
      <c r="H8" s="24">
        <f aca="true" t="shared" si="0" ref="H8:H15">SUM(C8-E8)</f>
        <v>985824.8500000015</v>
      </c>
      <c r="I8" s="69">
        <f aca="true" t="shared" si="1" ref="I8:I15">SUM(H8/E8)</f>
        <v>0.019872199214119677</v>
      </c>
      <c r="J8" s="70"/>
      <c r="K8" s="33"/>
    </row>
    <row r="9" spans="1:10" s="23" customFormat="1" ht="11.25" customHeight="1">
      <c r="A9" s="26" t="s">
        <v>11</v>
      </c>
      <c r="B9" s="26" t="s">
        <v>12</v>
      </c>
      <c r="C9" s="67">
        <v>0</v>
      </c>
      <c r="D9" s="24"/>
      <c r="E9" s="67">
        <v>2248.4</v>
      </c>
      <c r="F9" s="24"/>
      <c r="G9" s="68"/>
      <c r="H9" s="24">
        <f t="shared" si="0"/>
        <v>-2248.4</v>
      </c>
      <c r="I9" s="69">
        <f t="shared" si="1"/>
        <v>-1</v>
      </c>
      <c r="J9" s="71"/>
    </row>
    <row r="10" spans="1:11" s="23" customFormat="1" ht="11.25" customHeight="1">
      <c r="A10" s="26" t="s">
        <v>13</v>
      </c>
      <c r="B10" s="26" t="s">
        <v>14</v>
      </c>
      <c r="C10" s="67">
        <v>1609885.6</v>
      </c>
      <c r="D10" s="24"/>
      <c r="E10" s="67">
        <v>1271200.58</v>
      </c>
      <c r="F10" s="24"/>
      <c r="G10" s="68"/>
      <c r="H10" s="24">
        <f t="shared" si="0"/>
        <v>338685.02</v>
      </c>
      <c r="I10" s="69">
        <f t="shared" si="1"/>
        <v>0.26642925225852243</v>
      </c>
      <c r="J10" s="72" t="s">
        <v>15</v>
      </c>
      <c r="K10" s="73"/>
    </row>
    <row r="11" spans="1:11" s="23" customFormat="1" ht="11.25" customHeight="1">
      <c r="A11" s="26" t="s">
        <v>16</v>
      </c>
      <c r="B11" s="26" t="s">
        <v>17</v>
      </c>
      <c r="C11" s="67">
        <v>20978.55</v>
      </c>
      <c r="D11" s="24"/>
      <c r="E11" s="67">
        <v>10213.61</v>
      </c>
      <c r="F11" s="24"/>
      <c r="G11" s="68"/>
      <c r="H11" s="24">
        <f t="shared" si="0"/>
        <v>10764.939999999999</v>
      </c>
      <c r="I11" s="69">
        <f t="shared" si="1"/>
        <v>1.0539799346166534</v>
      </c>
      <c r="J11" s="70">
        <f>SUM(C8:C11)</f>
        <v>52224930.11</v>
      </c>
      <c r="K11" s="24">
        <f>SUM(E8:E11)</f>
        <v>50891903.699999996</v>
      </c>
    </row>
    <row r="12" spans="1:9" s="23" customFormat="1" ht="11.25" customHeight="1" hidden="1">
      <c r="A12" s="26" t="s">
        <v>18</v>
      </c>
      <c r="B12" s="26" t="s">
        <v>19</v>
      </c>
      <c r="C12" s="67">
        <v>0</v>
      </c>
      <c r="D12" s="24"/>
      <c r="E12" s="67">
        <v>0</v>
      </c>
      <c r="F12" s="24"/>
      <c r="G12" s="68"/>
      <c r="H12" s="24">
        <f t="shared" si="0"/>
        <v>0</v>
      </c>
      <c r="I12" s="69" t="e">
        <f t="shared" si="1"/>
        <v>#DIV/0!</v>
      </c>
    </row>
    <row r="13" spans="1:9" s="23" customFormat="1" ht="11.25" customHeight="1">
      <c r="A13" s="26" t="s">
        <v>20</v>
      </c>
      <c r="B13" s="26" t="s">
        <v>21</v>
      </c>
      <c r="C13" s="67">
        <v>87237.1</v>
      </c>
      <c r="D13" s="24"/>
      <c r="E13" s="67">
        <v>137801.57</v>
      </c>
      <c r="F13" s="24"/>
      <c r="G13" s="68"/>
      <c r="H13" s="24">
        <f t="shared" si="0"/>
        <v>-50564.47</v>
      </c>
      <c r="I13" s="69">
        <f t="shared" si="1"/>
        <v>-0.3669368208214173</v>
      </c>
    </row>
    <row r="14" spans="1:9" s="23" customFormat="1" ht="11.25" customHeight="1">
      <c r="A14" s="26" t="s">
        <v>22</v>
      </c>
      <c r="B14" s="26" t="s">
        <v>23</v>
      </c>
      <c r="C14" s="67">
        <v>754318.65</v>
      </c>
      <c r="D14" s="24"/>
      <c r="E14" s="67">
        <v>723268.04</v>
      </c>
      <c r="F14" s="24"/>
      <c r="G14" s="68"/>
      <c r="H14" s="24">
        <f t="shared" si="0"/>
        <v>31050.609999999986</v>
      </c>
      <c r="I14" s="69">
        <f t="shared" si="1"/>
        <v>0.04293098586244732</v>
      </c>
    </row>
    <row r="15" spans="1:11" s="23" customFormat="1" ht="11.25" customHeight="1">
      <c r="A15" s="26" t="s">
        <v>24</v>
      </c>
      <c r="B15" s="26" t="s">
        <v>25</v>
      </c>
      <c r="C15" s="74">
        <v>3816697.43</v>
      </c>
      <c r="D15" s="24"/>
      <c r="E15" s="74">
        <v>3891244.7</v>
      </c>
      <c r="F15" s="29"/>
      <c r="G15" s="68"/>
      <c r="H15" s="75">
        <f t="shared" si="0"/>
        <v>-74547.27000000002</v>
      </c>
      <c r="I15" s="69">
        <f t="shared" si="1"/>
        <v>-0.019157692652944702</v>
      </c>
      <c r="J15" s="24"/>
      <c r="K15" s="33"/>
    </row>
    <row r="16" spans="1:11" s="23" customFormat="1" ht="11.25" customHeight="1">
      <c r="A16" s="26"/>
      <c r="B16" s="76" t="s">
        <v>26</v>
      </c>
      <c r="C16" s="29"/>
      <c r="D16" s="24"/>
      <c r="E16" s="29"/>
      <c r="F16" s="29"/>
      <c r="G16" s="68"/>
      <c r="H16" s="29"/>
      <c r="I16" s="69"/>
      <c r="J16" s="24"/>
      <c r="K16" s="33"/>
    </row>
    <row r="17" spans="1:11" s="23" customFormat="1" ht="11.25" customHeight="1">
      <c r="A17" s="26"/>
      <c r="B17" s="77" t="s">
        <v>179</v>
      </c>
      <c r="C17" s="75"/>
      <c r="D17" s="24"/>
      <c r="E17" s="75"/>
      <c r="F17" s="29"/>
      <c r="G17" s="68"/>
      <c r="H17" s="29"/>
      <c r="I17" s="69"/>
      <c r="J17" s="24"/>
      <c r="K17" s="33"/>
    </row>
    <row r="18" spans="2:11" s="23" customFormat="1" ht="11.25" customHeight="1">
      <c r="B18" s="26"/>
      <c r="C18" s="27">
        <f>SUM(C8:C17)</f>
        <v>56883183.29</v>
      </c>
      <c r="D18" s="29"/>
      <c r="E18" s="27">
        <f>SUM(E8:E17)</f>
        <v>55644218.01</v>
      </c>
      <c r="F18" s="29"/>
      <c r="G18" s="68"/>
      <c r="H18" s="27">
        <f>C18-E18</f>
        <v>1238965.2800000012</v>
      </c>
      <c r="I18" s="69">
        <f>SUM(H18/E18)</f>
        <v>0.022265840446842884</v>
      </c>
      <c r="K18" s="33"/>
    </row>
    <row r="19" spans="3:9" s="23" customFormat="1" ht="11.25" customHeight="1">
      <c r="C19" s="24"/>
      <c r="D19" s="29"/>
      <c r="E19" s="24"/>
      <c r="F19" s="24"/>
      <c r="G19" s="68"/>
      <c r="H19" s="24"/>
      <c r="I19" s="78"/>
    </row>
    <row r="20" spans="1:9" s="23" customFormat="1" ht="11.25" customHeight="1">
      <c r="A20" s="26" t="s">
        <v>28</v>
      </c>
      <c r="B20" s="26" t="s">
        <v>29</v>
      </c>
      <c r="C20" s="24"/>
      <c r="D20" s="29"/>
      <c r="E20" s="24"/>
      <c r="F20" s="24"/>
      <c r="G20" s="68"/>
      <c r="H20" s="24"/>
      <c r="I20" s="78"/>
    </row>
    <row r="21" spans="2:10" s="23" customFormat="1" ht="11.25" customHeight="1">
      <c r="B21" s="26" t="s">
        <v>30</v>
      </c>
      <c r="C21" s="67">
        <v>34557692.65</v>
      </c>
      <c r="D21" s="29"/>
      <c r="E21" s="67">
        <v>34555612.73</v>
      </c>
      <c r="F21" s="24"/>
      <c r="G21" s="68"/>
      <c r="H21" s="24">
        <f>SUM(C21-E21)</f>
        <v>2079.920000001788</v>
      </c>
      <c r="I21" s="69">
        <f>SUM(H21/E21)</f>
        <v>6.019051134335908E-05</v>
      </c>
      <c r="J21" s="71"/>
    </row>
    <row r="22" spans="2:11" s="23" customFormat="1" ht="11.25" customHeight="1">
      <c r="B22" s="26" t="s">
        <v>31</v>
      </c>
      <c r="C22" s="24"/>
      <c r="D22" s="29"/>
      <c r="E22" s="24"/>
      <c r="F22" s="24"/>
      <c r="G22" s="68"/>
      <c r="H22" s="24"/>
      <c r="I22" s="78"/>
      <c r="J22" s="72" t="s">
        <v>32</v>
      </c>
      <c r="K22" s="73"/>
    </row>
    <row r="23" spans="2:11" s="23" customFormat="1" ht="11.25" customHeight="1">
      <c r="B23" s="26" t="s">
        <v>33</v>
      </c>
      <c r="C23" s="67">
        <v>10499767.36</v>
      </c>
      <c r="D23" s="29"/>
      <c r="E23" s="67">
        <v>9836674.51</v>
      </c>
      <c r="F23" s="24"/>
      <c r="G23" s="68"/>
      <c r="H23" s="24">
        <f>SUM(C23-E23)</f>
        <v>663092.8499999996</v>
      </c>
      <c r="I23" s="69">
        <f>SUM(H23/E23)</f>
        <v>0.06741026648039405</v>
      </c>
      <c r="J23" s="70">
        <f>C21+C23</f>
        <v>45057460.01</v>
      </c>
      <c r="K23" s="24">
        <f>E21+E23</f>
        <v>44392287.239999995</v>
      </c>
    </row>
    <row r="24" spans="2:11" s="23" customFormat="1" ht="11.25" customHeight="1">
      <c r="B24" s="77" t="s">
        <v>180</v>
      </c>
      <c r="C24" s="24"/>
      <c r="D24" s="29"/>
      <c r="E24" s="24"/>
      <c r="F24" s="24"/>
      <c r="G24" s="68"/>
      <c r="H24" s="24"/>
      <c r="I24" s="69"/>
      <c r="J24" s="29"/>
      <c r="K24" s="24"/>
    </row>
    <row r="25" spans="1:9" s="23" customFormat="1" ht="11.25" customHeight="1">
      <c r="A25" s="26" t="s">
        <v>35</v>
      </c>
      <c r="B25" s="26" t="s">
        <v>36</v>
      </c>
      <c r="C25" s="24"/>
      <c r="D25" s="29"/>
      <c r="E25" s="24"/>
      <c r="F25" s="24"/>
      <c r="G25" s="68"/>
      <c r="H25" s="24"/>
      <c r="I25" s="78"/>
    </row>
    <row r="26" spans="2:11" s="23" customFormat="1" ht="11.25" customHeight="1">
      <c r="B26" s="26" t="s">
        <v>37</v>
      </c>
      <c r="C26" s="67">
        <v>4845401.37</v>
      </c>
      <c r="D26" s="29"/>
      <c r="E26" s="67">
        <v>4609297.87</v>
      </c>
      <c r="F26" s="24"/>
      <c r="G26" s="68"/>
      <c r="H26" s="24">
        <f>SUM(C26-E26)</f>
        <v>236103.5</v>
      </c>
      <c r="I26" s="69">
        <f>SUM(H26/E26)</f>
        <v>0.051223311371716575</v>
      </c>
      <c r="J26" s="72" t="s">
        <v>38</v>
      </c>
      <c r="K26" s="73"/>
    </row>
    <row r="27" spans="2:11" s="23" customFormat="1" ht="11.25" customHeight="1">
      <c r="B27" s="26" t="s">
        <v>39</v>
      </c>
      <c r="C27" s="79">
        <v>2202414.65</v>
      </c>
      <c r="D27" s="29"/>
      <c r="E27" s="79">
        <v>2129386.47</v>
      </c>
      <c r="F27" s="29"/>
      <c r="G27" s="68"/>
      <c r="H27" s="75">
        <f>SUM(C27-E27)</f>
        <v>73028.1799999997</v>
      </c>
      <c r="I27" s="69">
        <f>SUM(H27/E27)</f>
        <v>0.034295409043338054</v>
      </c>
      <c r="J27" s="80">
        <f>C26+C27</f>
        <v>7047816.02</v>
      </c>
      <c r="K27" s="33">
        <f>E26+E27</f>
        <v>6738684.34</v>
      </c>
    </row>
    <row r="28" spans="2:9" s="23" customFormat="1" ht="11.25" customHeight="1">
      <c r="B28" s="26"/>
      <c r="C28" s="27">
        <f>SUM(C21:C27)</f>
        <v>52105276.029999994</v>
      </c>
      <c r="D28" s="29"/>
      <c r="E28" s="27">
        <f>SUM(E21:E27)</f>
        <v>51130971.57999999</v>
      </c>
      <c r="F28" s="29"/>
      <c r="G28" s="68"/>
      <c r="H28" s="27">
        <f>C28-E28</f>
        <v>974304.450000003</v>
      </c>
      <c r="I28" s="69">
        <f>SUM(H28/E28)</f>
        <v>0.019055074055762802</v>
      </c>
    </row>
    <row r="29" spans="3:9" s="23" customFormat="1" ht="11.25" customHeight="1">
      <c r="C29" s="24"/>
      <c r="D29" s="29"/>
      <c r="E29" s="24"/>
      <c r="F29" s="24"/>
      <c r="G29" s="68"/>
      <c r="H29" s="24"/>
      <c r="I29" s="78"/>
    </row>
    <row r="30" spans="2:9" s="23" customFormat="1" ht="11.25" customHeight="1">
      <c r="B30" s="26"/>
      <c r="C30" s="28">
        <f>SUM(C18-C28)</f>
        <v>4777907.260000005</v>
      </c>
      <c r="D30" s="29"/>
      <c r="E30" s="28">
        <f>SUM(E18-E28)</f>
        <v>4513246.430000007</v>
      </c>
      <c r="F30" s="29"/>
      <c r="G30" s="68"/>
      <c r="H30" s="28">
        <f>SUM(C30-E30)</f>
        <v>264660.8299999982</v>
      </c>
      <c r="I30" s="69">
        <f>SUM(H30/E30)</f>
        <v>0.058640899429016506</v>
      </c>
    </row>
    <row r="31" spans="3:9" s="23" customFormat="1" ht="11.25" customHeight="1">
      <c r="C31" s="24"/>
      <c r="D31" s="29"/>
      <c r="E31" s="24"/>
      <c r="F31" s="24"/>
      <c r="G31" s="68"/>
      <c r="H31" s="24"/>
      <c r="I31" s="78"/>
    </row>
    <row r="32" spans="1:9" s="23" customFormat="1" ht="11.25" customHeight="1">
      <c r="A32" s="26" t="s">
        <v>40</v>
      </c>
      <c r="B32" s="26" t="s">
        <v>41</v>
      </c>
      <c r="C32" s="67">
        <v>2218146.27</v>
      </c>
      <c r="D32" s="29"/>
      <c r="E32" s="67">
        <v>2141676.61</v>
      </c>
      <c r="F32" s="24"/>
      <c r="G32" s="68"/>
      <c r="H32" s="24">
        <f>SUM(C32-E32)</f>
        <v>76469.66000000015</v>
      </c>
      <c r="I32" s="69">
        <f>SUM(H32/E32)</f>
        <v>0.03570551204740484</v>
      </c>
    </row>
    <row r="33" spans="1:9" s="23" customFormat="1" ht="11.25" customHeight="1">
      <c r="A33" s="26"/>
      <c r="B33" s="81" t="s">
        <v>181</v>
      </c>
      <c r="C33" s="24"/>
      <c r="D33" s="29"/>
      <c r="E33" s="24"/>
      <c r="F33" s="24"/>
      <c r="G33" s="68"/>
      <c r="H33" s="24"/>
      <c r="I33" s="69"/>
    </row>
    <row r="34" spans="1:9" s="23" customFormat="1" ht="11.25" customHeight="1">
      <c r="A34" s="26" t="s">
        <v>43</v>
      </c>
      <c r="B34" s="26" t="s">
        <v>44</v>
      </c>
      <c r="C34" s="24"/>
      <c r="D34" s="29"/>
      <c r="E34" s="24"/>
      <c r="F34" s="24"/>
      <c r="G34" s="68"/>
      <c r="H34" s="24">
        <f>SUM(C34-E34)</f>
        <v>0</v>
      </c>
      <c r="I34" s="69" t="e">
        <f>SUM(H34/E34)</f>
        <v>#DIV/0!</v>
      </c>
    </row>
    <row r="35" spans="1:9" s="23" customFormat="1" ht="11.25" customHeight="1">
      <c r="A35" s="26"/>
      <c r="B35" s="26" t="s">
        <v>45</v>
      </c>
      <c r="C35" s="67">
        <v>2658848.05</v>
      </c>
      <c r="D35" s="29"/>
      <c r="E35" s="67">
        <v>2647343.35</v>
      </c>
      <c r="F35" s="24"/>
      <c r="G35" s="68"/>
      <c r="H35" s="24"/>
      <c r="I35" s="69"/>
    </row>
    <row r="36" spans="1:9" s="23" customFormat="1" ht="11.25" customHeight="1">
      <c r="A36" s="26" t="s">
        <v>46</v>
      </c>
      <c r="B36" s="26" t="s">
        <v>47</v>
      </c>
      <c r="C36" s="24"/>
      <c r="D36" s="29"/>
      <c r="E36" s="24"/>
      <c r="F36" s="24"/>
      <c r="G36" s="68"/>
      <c r="H36" s="24">
        <f>SUM(C36-E36)</f>
        <v>0</v>
      </c>
      <c r="I36" s="69" t="e">
        <f>SUM(H36/E36)</f>
        <v>#DIV/0!</v>
      </c>
    </row>
    <row r="37" spans="1:9" s="23" customFormat="1" ht="11.25" customHeight="1">
      <c r="A37" s="26"/>
      <c r="B37" s="26" t="s">
        <v>48</v>
      </c>
      <c r="C37" s="24"/>
      <c r="D37" s="29"/>
      <c r="E37" s="24"/>
      <c r="F37" s="24"/>
      <c r="G37" s="68"/>
      <c r="H37" s="24"/>
      <c r="I37" s="69"/>
    </row>
    <row r="38" spans="1:9" s="23" customFormat="1" ht="11.25" customHeight="1">
      <c r="A38" s="26"/>
      <c r="B38" s="26" t="s">
        <v>49</v>
      </c>
      <c r="C38" s="67">
        <v>1601254.14</v>
      </c>
      <c r="D38" s="29"/>
      <c r="E38" s="67">
        <v>1769699.07</v>
      </c>
      <c r="F38" s="24"/>
      <c r="G38" s="68"/>
      <c r="H38" s="24"/>
      <c r="I38" s="78"/>
    </row>
    <row r="39" spans="1:9" s="23" customFormat="1" ht="11.25" customHeight="1">
      <c r="A39" s="26" t="s">
        <v>50</v>
      </c>
      <c r="B39" s="26" t="s">
        <v>51</v>
      </c>
      <c r="C39" s="67">
        <v>1978.32</v>
      </c>
      <c r="D39" s="29"/>
      <c r="E39" s="67">
        <v>2059.19</v>
      </c>
      <c r="F39" s="24"/>
      <c r="G39" s="68"/>
      <c r="H39" s="24">
        <f>SUM(C39-E39)</f>
        <v>-80.87000000000012</v>
      </c>
      <c r="I39" s="69">
        <f>SUM(H39/E39)</f>
        <v>-0.039272723740888464</v>
      </c>
    </row>
    <row r="40" spans="1:9" s="23" customFormat="1" ht="11.25" customHeight="1">
      <c r="A40" s="26" t="s">
        <v>52</v>
      </c>
      <c r="B40" s="26" t="s">
        <v>53</v>
      </c>
      <c r="C40" s="79">
        <v>650273.75</v>
      </c>
      <c r="D40" s="29"/>
      <c r="E40" s="79">
        <v>420712.42</v>
      </c>
      <c r="F40" s="24"/>
      <c r="G40" s="68"/>
      <c r="H40" s="24"/>
      <c r="I40" s="78"/>
    </row>
    <row r="41" spans="2:9" s="23" customFormat="1" ht="11.25" customHeight="1">
      <c r="B41" s="26"/>
      <c r="C41" s="27">
        <f>C32+C35-C38-C39-C40</f>
        <v>2623488.110000001</v>
      </c>
      <c r="D41" s="29"/>
      <c r="E41" s="27">
        <f>E32+E35-E38-E39-E40</f>
        <v>2596549.28</v>
      </c>
      <c r="F41" s="29"/>
      <c r="G41" s="68"/>
      <c r="H41" s="27">
        <f>C41-E41</f>
        <v>26938.830000001006</v>
      </c>
      <c r="I41" s="69">
        <f>SUM(H41/E41)</f>
        <v>0.010374857973040668</v>
      </c>
    </row>
    <row r="42" spans="3:9" s="23" customFormat="1" ht="11.25" customHeight="1">
      <c r="C42" s="24"/>
      <c r="D42" s="29"/>
      <c r="E42" s="24"/>
      <c r="F42" s="24"/>
      <c r="G42" s="68"/>
      <c r="H42" s="24"/>
      <c r="I42" s="78"/>
    </row>
    <row r="43" spans="1:7" s="23" customFormat="1" ht="11.25" customHeight="1">
      <c r="A43" s="26" t="s">
        <v>54</v>
      </c>
      <c r="B43" s="26" t="s">
        <v>55</v>
      </c>
      <c r="C43" s="24"/>
      <c r="D43" s="29"/>
      <c r="E43" s="24"/>
      <c r="F43" s="24"/>
      <c r="G43" s="68"/>
    </row>
    <row r="44" spans="1:7" s="23" customFormat="1" ht="11.25" customHeight="1">
      <c r="A44" s="26"/>
      <c r="B44" s="26" t="s">
        <v>56</v>
      </c>
      <c r="C44" s="24"/>
      <c r="D44" s="29"/>
      <c r="E44" s="24"/>
      <c r="F44" s="24"/>
      <c r="G44" s="68"/>
    </row>
    <row r="45" spans="1:9" s="23" customFormat="1" ht="11.25" customHeight="1">
      <c r="A45" s="26"/>
      <c r="B45" s="26" t="s">
        <v>57</v>
      </c>
      <c r="C45" s="67">
        <v>2660170.74</v>
      </c>
      <c r="D45" s="29"/>
      <c r="E45" s="67">
        <v>2641582.15</v>
      </c>
      <c r="F45" s="24"/>
      <c r="G45" s="68"/>
      <c r="H45" s="24">
        <f>SUM(C43-E45)</f>
        <v>-2641582.15</v>
      </c>
      <c r="I45" s="69">
        <f>SUM(H45/E45)</f>
        <v>-1</v>
      </c>
    </row>
    <row r="46" spans="1:11" s="23" customFormat="1" ht="11.25" customHeight="1">
      <c r="A46" s="26" t="s">
        <v>58</v>
      </c>
      <c r="B46" s="26" t="s">
        <v>59</v>
      </c>
      <c r="C46" s="74">
        <v>4715894.7</v>
      </c>
      <c r="D46" s="29"/>
      <c r="E46" s="74">
        <v>4803725.32</v>
      </c>
      <c r="F46" s="29"/>
      <c r="G46" s="68"/>
      <c r="H46" s="75">
        <f>SUM(C46-E46)</f>
        <v>-87830.62000000011</v>
      </c>
      <c r="I46" s="69">
        <f>SUM(H46/E46)</f>
        <v>-0.018283855580651747</v>
      </c>
      <c r="J46" s="24"/>
      <c r="K46" s="33"/>
    </row>
    <row r="47" spans="1:11" s="23" customFormat="1" ht="11.25" customHeight="1">
      <c r="A47" s="26"/>
      <c r="B47" s="76" t="s">
        <v>26</v>
      </c>
      <c r="C47" s="29"/>
      <c r="D47" s="29"/>
      <c r="E47" s="29"/>
      <c r="F47" s="29"/>
      <c r="G47" s="68"/>
      <c r="H47" s="29"/>
      <c r="I47" s="69"/>
      <c r="J47" s="24"/>
      <c r="K47" s="33"/>
    </row>
    <row r="48" spans="1:11" s="23" customFormat="1" ht="11.25" customHeight="1">
      <c r="A48" s="26"/>
      <c r="B48" s="77" t="s">
        <v>182</v>
      </c>
      <c r="C48" s="75"/>
      <c r="D48" s="29"/>
      <c r="E48" s="75"/>
      <c r="F48" s="29"/>
      <c r="G48" s="68"/>
      <c r="H48" s="29"/>
      <c r="I48" s="69"/>
      <c r="J48" s="24"/>
      <c r="K48" s="33"/>
    </row>
    <row r="49" spans="2:11" s="23" customFormat="1" ht="11.25" customHeight="1">
      <c r="B49" s="26"/>
      <c r="C49" s="27">
        <f>SUM(C45:C46)</f>
        <v>7376065.44</v>
      </c>
      <c r="D49" s="29"/>
      <c r="E49" s="27">
        <f>SUM(E45:E46)</f>
        <v>7445307.470000001</v>
      </c>
      <c r="F49" s="29"/>
      <c r="G49" s="68"/>
      <c r="H49" s="27">
        <f>C49-E49</f>
        <v>-69242.03000000026</v>
      </c>
      <c r="I49" s="69">
        <f>SUM(H49/E49)</f>
        <v>-0.009300090060619116</v>
      </c>
      <c r="J49" s="31"/>
      <c r="K49" s="33"/>
    </row>
    <row r="50" spans="1:9" ht="11.25" customHeight="1">
      <c r="A50" s="23"/>
      <c r="B50" s="23"/>
      <c r="C50" s="24"/>
      <c r="D50" s="29"/>
      <c r="E50" s="24"/>
      <c r="F50" s="24"/>
      <c r="G50" s="68"/>
      <c r="H50" s="24"/>
      <c r="I50" s="78"/>
    </row>
    <row r="51" spans="1:9" ht="11.25" customHeight="1">
      <c r="A51" s="23"/>
      <c r="B51" s="26"/>
      <c r="C51" s="28">
        <f>SUM(C30+C41-C49)</f>
        <v>25329.93000000622</v>
      </c>
      <c r="D51" s="29"/>
      <c r="E51" s="28">
        <f>SUM(E30+E41-E49)</f>
        <v>-335511.7599999942</v>
      </c>
      <c r="F51" s="29"/>
      <c r="G51" s="68"/>
      <c r="H51" s="28">
        <f>SUM(C51-E51)</f>
        <v>360841.6900000004</v>
      </c>
      <c r="I51" s="69">
        <f>SUM(H51/E51)</f>
        <v>-1.0754963998877616</v>
      </c>
    </row>
    <row r="52" spans="1:9" ht="11.25" customHeight="1">
      <c r="A52" s="23"/>
      <c r="B52" s="23"/>
      <c r="C52" s="24"/>
      <c r="D52" s="29"/>
      <c r="E52" s="24"/>
      <c r="F52" s="24"/>
      <c r="G52" s="68"/>
      <c r="H52" s="24"/>
      <c r="I52" s="78"/>
    </row>
    <row r="53" spans="1:9" ht="11.25" customHeight="1">
      <c r="A53" s="26" t="s">
        <v>60</v>
      </c>
      <c r="B53" s="26" t="s">
        <v>61</v>
      </c>
      <c r="C53" s="67">
        <v>39374.85</v>
      </c>
      <c r="D53" s="29"/>
      <c r="E53" s="67">
        <v>46462.78</v>
      </c>
      <c r="F53" s="24"/>
      <c r="G53" s="68"/>
      <c r="H53" s="24">
        <f>SUM(C53-E53)</f>
        <v>-7087.93</v>
      </c>
      <c r="I53" s="69">
        <f>SUM(H53/E53)</f>
        <v>-0.15255070833040985</v>
      </c>
    </row>
    <row r="54" spans="1:9" ht="11.25" customHeight="1">
      <c r="A54" s="26" t="s">
        <v>62</v>
      </c>
      <c r="B54" s="26" t="s">
        <v>63</v>
      </c>
      <c r="C54" s="79">
        <v>233775.84</v>
      </c>
      <c r="D54" s="29"/>
      <c r="E54" s="79">
        <v>248920.82</v>
      </c>
      <c r="F54" s="29"/>
      <c r="G54" s="68"/>
      <c r="H54" s="75">
        <f>SUM(C54-E54)</f>
        <v>-15144.98000000001</v>
      </c>
      <c r="I54" s="69">
        <f>SUM(H54/E54)</f>
        <v>-0.06084256029688481</v>
      </c>
    </row>
    <row r="55" spans="1:9" ht="11.25" customHeight="1">
      <c r="A55" s="23"/>
      <c r="B55" s="26"/>
      <c r="C55" s="27">
        <f>C53-C54</f>
        <v>-194400.99</v>
      </c>
      <c r="D55" s="29"/>
      <c r="E55" s="27">
        <f>E53-E54</f>
        <v>-202458.04</v>
      </c>
      <c r="F55" s="29"/>
      <c r="G55" s="68"/>
      <c r="H55" s="27">
        <f>C55-E55</f>
        <v>8057.0500000000175</v>
      </c>
      <c r="I55" s="69">
        <f>SUM(H55/E55)</f>
        <v>-0.03979614738935543</v>
      </c>
    </row>
    <row r="56" spans="1:9" ht="11.25" customHeight="1">
      <c r="A56" s="23"/>
      <c r="B56" s="23"/>
      <c r="C56" s="24"/>
      <c r="D56" s="29"/>
      <c r="E56" s="24"/>
      <c r="F56" s="24"/>
      <c r="G56" s="68"/>
      <c r="H56" s="24"/>
      <c r="I56" s="78"/>
    </row>
    <row r="57" spans="1:9" ht="11.25" customHeight="1">
      <c r="A57" s="26" t="s">
        <v>64</v>
      </c>
      <c r="B57" s="26" t="s">
        <v>65</v>
      </c>
      <c r="C57" s="24">
        <f>SUM(C51+C55)</f>
        <v>-169071.05999999377</v>
      </c>
      <c r="D57" s="29"/>
      <c r="E57" s="24">
        <f>SUM(E51+E55)</f>
        <v>-537969.7999999942</v>
      </c>
      <c r="F57" s="24"/>
      <c r="G57" s="68"/>
      <c r="H57" s="24">
        <f>SUM(C57-E57)</f>
        <v>368898.74000000046</v>
      </c>
      <c r="I57" s="69">
        <f>SUM(H57/E57)</f>
        <v>-0.6857238826417476</v>
      </c>
    </row>
    <row r="58" spans="1:9" ht="11.25" customHeight="1">
      <c r="A58" s="26"/>
      <c r="B58" s="26"/>
      <c r="C58" s="24"/>
      <c r="D58" s="29"/>
      <c r="E58" s="24"/>
      <c r="F58" s="24"/>
      <c r="G58" s="68"/>
      <c r="H58" s="24"/>
      <c r="I58" s="69"/>
    </row>
    <row r="59" spans="1:9" ht="11.25" customHeight="1" hidden="1">
      <c r="A59" s="26" t="s">
        <v>66</v>
      </c>
      <c r="B59" s="26" t="s">
        <v>67</v>
      </c>
      <c r="C59" s="67">
        <v>0</v>
      </c>
      <c r="D59" s="29"/>
      <c r="E59" s="67">
        <v>0</v>
      </c>
      <c r="F59" s="24"/>
      <c r="G59" s="68"/>
      <c r="H59" s="24">
        <f>SUM(C59-E59)</f>
        <v>0</v>
      </c>
      <c r="I59" s="69" t="e">
        <f>SUM(H59/E59)</f>
        <v>#DIV/0!</v>
      </c>
    </row>
    <row r="60" spans="1:9" ht="11.25" customHeight="1" hidden="1">
      <c r="A60" s="26" t="s">
        <v>68</v>
      </c>
      <c r="B60" s="26" t="s">
        <v>69</v>
      </c>
      <c r="C60" s="79">
        <v>0</v>
      </c>
      <c r="D60" s="29"/>
      <c r="E60" s="79">
        <v>0</v>
      </c>
      <c r="F60" s="29"/>
      <c r="G60" s="68"/>
      <c r="H60" s="24">
        <f>SUM(C60-E60)</f>
        <v>0</v>
      </c>
      <c r="I60" s="69" t="e">
        <f>SUM(H60/E60)</f>
        <v>#DIV/0!</v>
      </c>
    </row>
    <row r="61" spans="1:9" ht="11.25" customHeight="1" hidden="1">
      <c r="A61" s="26" t="s">
        <v>70</v>
      </c>
      <c r="B61" s="26" t="s">
        <v>71</v>
      </c>
      <c r="C61" s="27">
        <f>SUM(C59-C60)</f>
        <v>0</v>
      </c>
      <c r="D61" s="29"/>
      <c r="E61" s="27">
        <f>SUM(E59-E60)</f>
        <v>0</v>
      </c>
      <c r="F61" s="29"/>
      <c r="G61" s="68"/>
      <c r="H61" s="24">
        <f>SUM(C61-E61)</f>
        <v>0</v>
      </c>
      <c r="I61" s="69" t="e">
        <f>SUM(H61/E61)</f>
        <v>#DIV/0!</v>
      </c>
    </row>
    <row r="62" spans="1:9" ht="11.25" customHeight="1" hidden="1">
      <c r="A62" s="26"/>
      <c r="B62" s="26"/>
      <c r="C62" s="24"/>
      <c r="D62" s="29"/>
      <c r="E62" s="24"/>
      <c r="F62" s="24"/>
      <c r="G62" s="68"/>
      <c r="H62" s="24"/>
      <c r="I62" s="69"/>
    </row>
    <row r="63" spans="1:9" ht="11.25" customHeight="1" thickBot="1">
      <c r="A63" s="26" t="s">
        <v>72</v>
      </c>
      <c r="B63" s="26" t="s">
        <v>73</v>
      </c>
      <c r="C63" s="82">
        <v>10219.56</v>
      </c>
      <c r="D63" s="29"/>
      <c r="E63" s="82">
        <v>9853.18</v>
      </c>
      <c r="F63" s="29"/>
      <c r="G63" s="68"/>
      <c r="H63" s="35">
        <f>SUM(C63-E63)</f>
        <v>366.3799999999992</v>
      </c>
      <c r="I63" s="69">
        <f>SUM(H63/E63)</f>
        <v>0.03718393452672124</v>
      </c>
    </row>
    <row r="64" spans="1:12" ht="11.25" customHeight="1">
      <c r="A64" s="23"/>
      <c r="B64" s="23"/>
      <c r="C64" s="24"/>
      <c r="D64" s="29"/>
      <c r="E64" s="24"/>
      <c r="F64" s="24"/>
      <c r="G64" s="68"/>
      <c r="H64" s="24"/>
      <c r="I64" s="78"/>
      <c r="J64" s="83"/>
      <c r="K64" s="84" t="s">
        <v>74</v>
      </c>
      <c r="L64" s="85"/>
    </row>
    <row r="65" spans="1:12" ht="13.5" customHeight="1" thickBot="1">
      <c r="A65" s="26" t="s">
        <v>75</v>
      </c>
      <c r="B65" s="86" t="str">
        <f>IF(C65&gt;=0,"Jahresüberschuss",IF(C65&lt;0,"Jahresfehlbetrag"))</f>
        <v>Jahresfehlbetrag</v>
      </c>
      <c r="C65" s="87">
        <f>SUM(C57+C61-C63)</f>
        <v>-179290.61999999377</v>
      </c>
      <c r="D65" s="88"/>
      <c r="E65" s="87">
        <f>SUM(E57+E61-E63)</f>
        <v>-547822.9799999943</v>
      </c>
      <c r="F65" s="88"/>
      <c r="G65" s="89"/>
      <c r="H65" s="90">
        <f>SUM(C65-E65)</f>
        <v>368532.3600000005</v>
      </c>
      <c r="I65" s="69">
        <f>SUM(H65/E65)</f>
        <v>-0.6727216152925976</v>
      </c>
      <c r="J65" s="91">
        <f>C65/1000</f>
        <v>-179.29061999999377</v>
      </c>
      <c r="K65" s="92"/>
      <c r="L65" s="93">
        <f>E65/1000</f>
        <v>-547.8229799999942</v>
      </c>
    </row>
    <row r="66" spans="1:9" ht="11.25" customHeight="1" hidden="1" thickTop="1">
      <c r="A66" s="23"/>
      <c r="B66" s="23"/>
      <c r="C66" s="23"/>
      <c r="D66" s="29"/>
      <c r="E66" s="23"/>
      <c r="F66" s="23"/>
      <c r="G66" s="94"/>
      <c r="H66" s="24"/>
      <c r="I66" s="69"/>
    </row>
    <row r="67" spans="1:9" ht="11.25" customHeight="1" hidden="1">
      <c r="A67" s="26" t="s">
        <v>76</v>
      </c>
      <c r="B67" s="77" t="s">
        <v>77</v>
      </c>
      <c r="C67" s="95">
        <v>0</v>
      </c>
      <c r="D67" s="29"/>
      <c r="E67" s="95">
        <v>0</v>
      </c>
      <c r="F67" s="96"/>
      <c r="G67" s="97"/>
      <c r="H67" s="24">
        <f>SUM(C67-E67)</f>
        <v>0</v>
      </c>
      <c r="I67" s="69" t="e">
        <f>SUM(H67/E67)</f>
        <v>#DIV/0!</v>
      </c>
    </row>
    <row r="68" spans="1:9" ht="11.25" customHeight="1" hidden="1">
      <c r="A68" s="26" t="s">
        <v>78</v>
      </c>
      <c r="B68" s="77" t="s">
        <v>79</v>
      </c>
      <c r="C68" s="95">
        <v>0</v>
      </c>
      <c r="D68" s="29"/>
      <c r="E68" s="95">
        <v>0</v>
      </c>
      <c r="F68" s="96"/>
      <c r="G68" s="97"/>
      <c r="H68" s="24">
        <f>SUM(C68-E68)</f>
        <v>0</v>
      </c>
      <c r="I68" s="69" t="e">
        <f>SUM(H68/E68)</f>
        <v>#DIV/0!</v>
      </c>
    </row>
    <row r="69" spans="1:9" ht="11.25" customHeight="1" hidden="1" thickBot="1">
      <c r="A69" s="26" t="s">
        <v>80</v>
      </c>
      <c r="B69" s="77" t="s">
        <v>81</v>
      </c>
      <c r="C69" s="98">
        <v>0</v>
      </c>
      <c r="D69" s="29"/>
      <c r="E69" s="98">
        <v>0</v>
      </c>
      <c r="F69" s="99"/>
      <c r="G69" s="97"/>
      <c r="H69" s="24">
        <f>SUM(C69-E69)</f>
        <v>0</v>
      </c>
      <c r="I69" s="69" t="e">
        <f>SUM(H69/E69)</f>
        <v>#DIV/0!</v>
      </c>
    </row>
    <row r="70" spans="1:9" ht="13.5" customHeight="1" hidden="1" thickBot="1">
      <c r="A70" s="26" t="s">
        <v>82</v>
      </c>
      <c r="B70" s="86" t="str">
        <f>IF(C70&gt;=0,"Bilanzgewinn",IF(C70&lt;0,"Bilanzverlust"))</f>
        <v>Bilanzverlust</v>
      </c>
      <c r="C70" s="100">
        <f>C65+C67+C68-C69</f>
        <v>-179290.61999999377</v>
      </c>
      <c r="D70" s="88"/>
      <c r="E70" s="100">
        <f>E65+E67+E68-E69</f>
        <v>-547822.9799999943</v>
      </c>
      <c r="F70" s="88"/>
      <c r="G70" s="89"/>
      <c r="H70" s="24">
        <f>SUM(C70-E70)</f>
        <v>368532.3600000005</v>
      </c>
      <c r="I70" s="69">
        <f>SUM(H70/E70)</f>
        <v>-0.6727216152925976</v>
      </c>
    </row>
    <row r="71" spans="1:9" ht="24" customHeight="1" thickTop="1">
      <c r="A71" s="101"/>
      <c r="B71" s="101"/>
      <c r="C71" s="102"/>
      <c r="D71" s="102"/>
      <c r="E71" s="102"/>
      <c r="F71" s="102"/>
      <c r="G71" s="103"/>
      <c r="H71" s="102"/>
      <c r="I71" s="104"/>
    </row>
    <row r="72" spans="1:11" s="110" customFormat="1" ht="12.75" customHeight="1">
      <c r="A72" s="105"/>
      <c r="B72" s="105"/>
      <c r="C72" s="105"/>
      <c r="D72" s="105"/>
      <c r="E72" s="105"/>
      <c r="F72" s="105"/>
      <c r="G72" s="106"/>
      <c r="H72" s="107"/>
      <c r="I72" s="108"/>
      <c r="J72" s="109"/>
      <c r="K72" s="109"/>
    </row>
    <row r="73" spans="7:8" ht="9.75" customHeight="1">
      <c r="G73" s="111"/>
      <c r="H73" s="102"/>
    </row>
    <row r="74" spans="1:9" ht="12">
      <c r="A74" s="112"/>
      <c r="B74" s="113" t="s">
        <v>83</v>
      </c>
      <c r="C74" s="114">
        <f>'[9]III.1.1 Betten'!C24</f>
        <v>743</v>
      </c>
      <c r="D74" s="114"/>
      <c r="E74" s="114">
        <f>'[9]III.1.1 Betten'!E24</f>
        <v>735</v>
      </c>
      <c r="F74" s="114"/>
      <c r="G74" s="115"/>
      <c r="H74" s="116">
        <f>SUM(C74-E74)</f>
        <v>8</v>
      </c>
      <c r="I74" s="117">
        <f>SUM(H74/E74)</f>
        <v>0.010884353741496598</v>
      </c>
    </row>
    <row r="75" spans="1:9" ht="12">
      <c r="A75" s="112"/>
      <c r="B75" s="113" t="s">
        <v>84</v>
      </c>
      <c r="C75" s="114">
        <f>'[9]III.2.1 BT und Auslastung'!C24</f>
        <v>249413</v>
      </c>
      <c r="D75" s="114"/>
      <c r="E75" s="114">
        <f>'[9]III.2.1 BT und Auslastung'!E24</f>
        <v>244960</v>
      </c>
      <c r="F75" s="114"/>
      <c r="G75" s="115"/>
      <c r="H75" s="116">
        <f>SUM(C75-E75)</f>
        <v>4453</v>
      </c>
      <c r="I75" s="117">
        <f>SUM(H75/E75)</f>
        <v>0.018178478118876552</v>
      </c>
    </row>
    <row r="76" spans="1:9" ht="12">
      <c r="A76" s="112"/>
      <c r="B76" s="113" t="s">
        <v>85</v>
      </c>
      <c r="C76" s="118">
        <f>'[9]V.1.2a)Personalbestand und Aufw'!C16</f>
        <v>868.6</v>
      </c>
      <c r="D76" s="118"/>
      <c r="E76" s="118">
        <f>'[9]V.1.2a)Personalbestand und Aufw'!E16</f>
        <v>869.6600000000001</v>
      </c>
      <c r="F76" s="118"/>
      <c r="G76" s="119"/>
      <c r="H76" s="116">
        <f>SUM(C76-E76)</f>
        <v>-1.0600000000000591</v>
      </c>
      <c r="I76" s="117">
        <f>SUM(H76/E76)</f>
        <v>-0.0012188671434814283</v>
      </c>
    </row>
    <row r="77" spans="1:9" ht="12">
      <c r="A77" s="112"/>
      <c r="B77" s="113" t="s">
        <v>86</v>
      </c>
      <c r="C77" s="114">
        <f>'[9]III.2.2 FZ und VD der KHG'!C18</f>
        <v>4559</v>
      </c>
      <c r="D77" s="114"/>
      <c r="E77" s="114">
        <f>'[9]III.2.2 FZ und VD der KHG'!E18</f>
        <v>4208.5</v>
      </c>
      <c r="F77" s="114"/>
      <c r="G77" s="115"/>
      <c r="H77" s="116"/>
      <c r="I77" s="117"/>
    </row>
    <row r="78" spans="1:9" ht="12">
      <c r="A78" s="112"/>
      <c r="B78" s="113"/>
      <c r="C78" s="118"/>
      <c r="D78" s="118"/>
      <c r="E78" s="118"/>
      <c r="F78" s="118"/>
      <c r="G78" s="119"/>
      <c r="H78" s="116"/>
      <c r="I78" s="117"/>
    </row>
    <row r="79" spans="1:9" ht="7.5" customHeight="1">
      <c r="A79" s="112"/>
      <c r="B79" s="113" t="s">
        <v>87</v>
      </c>
      <c r="C79" s="114">
        <f>SUM(C21/C76)</f>
        <v>39785.5084618927</v>
      </c>
      <c r="D79" s="114"/>
      <c r="E79" s="114">
        <f>SUM(E21/E76)</f>
        <v>39734.62356553135</v>
      </c>
      <c r="F79" s="114"/>
      <c r="G79" s="115"/>
      <c r="H79" s="116">
        <f>SUM(C79-E79)</f>
        <v>50.88489636134909</v>
      </c>
      <c r="I79" s="117">
        <f>SUM(H79/E79)</f>
        <v>0.001280618558709344</v>
      </c>
    </row>
    <row r="80" spans="1:9" ht="12">
      <c r="A80" s="112"/>
      <c r="B80" s="113" t="s">
        <v>88</v>
      </c>
      <c r="C80" s="114">
        <f>SUM(C23/C76)</f>
        <v>12088.150310845038</v>
      </c>
      <c r="D80" s="114"/>
      <c r="E80" s="114">
        <f>SUM(E23/E76)</f>
        <v>11310.942793735481</v>
      </c>
      <c r="F80" s="114"/>
      <c r="G80" s="115"/>
      <c r="H80" s="116">
        <f>SUM(C80-E80)</f>
        <v>777.2075171095566</v>
      </c>
      <c r="I80" s="117">
        <f>SUM(H80/E80)</f>
        <v>0.0687128855023482</v>
      </c>
    </row>
    <row r="81" spans="1:9" ht="12">
      <c r="A81" s="112"/>
      <c r="B81" s="113" t="s">
        <v>89</v>
      </c>
      <c r="C81" s="114">
        <f>SUM((C21+C23)/C76)</f>
        <v>51873.658772737734</v>
      </c>
      <c r="D81" s="114"/>
      <c r="E81" s="114">
        <f>SUM((E21+E23)/E76)</f>
        <v>51045.56635926683</v>
      </c>
      <c r="F81" s="114"/>
      <c r="G81" s="115"/>
      <c r="H81" s="116">
        <f>SUM(C81-E81)</f>
        <v>828.0924134709057</v>
      </c>
      <c r="I81" s="117">
        <f>SUM(H81/E81)</f>
        <v>0.016222611923681275</v>
      </c>
    </row>
  </sheetData>
  <sheetProtection formatRows="0"/>
  <printOptions horizontalCentered="1" verticalCentered="1"/>
  <pageMargins left="0.5905511811023623" right="0.5905511811023623" top="0" bottom="0" header="0.15748031496062992" footer="0.15748031496062992"/>
  <pageSetup fitToHeight="1" fitToWidth="1" horizontalDpi="600" verticalDpi="600" orientation="portrait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workbookViewId="0" topLeftCell="A26">
      <selection activeCell="D41" sqref="D41"/>
    </sheetView>
  </sheetViews>
  <sheetFormatPr defaultColWidth="11.00390625" defaultRowHeight="14.25"/>
  <cols>
    <col min="1" max="1" width="2.125" style="25" customWidth="1"/>
    <col min="2" max="2" width="2.50390625" style="25" customWidth="1"/>
    <col min="3" max="3" width="1.875" style="25" customWidth="1"/>
    <col min="4" max="4" width="40.625" style="25" customWidth="1"/>
    <col min="5" max="5" width="11.625" style="25" customWidth="1"/>
    <col min="6" max="6" width="2.625" style="25" customWidth="1"/>
    <col min="7" max="7" width="11.625" style="25" customWidth="1"/>
    <col min="8" max="8" width="7.375" style="25" customWidth="1"/>
    <col min="9" max="9" width="2.125" style="25" customWidth="1"/>
    <col min="10" max="10" width="2.50390625" style="25" customWidth="1"/>
    <col min="11" max="11" width="1.875" style="25" customWidth="1"/>
    <col min="12" max="12" width="40.625" style="25" customWidth="1"/>
    <col min="13" max="13" width="11.625" style="25" customWidth="1"/>
    <col min="14" max="14" width="2.625" style="25" customWidth="1"/>
    <col min="15" max="15" width="11.625" style="25" customWidth="1"/>
    <col min="16" max="16" width="7.00390625" style="25" customWidth="1"/>
    <col min="17" max="17" width="2.625" style="25" customWidth="1"/>
    <col min="18" max="16384" width="7.00390625" style="25" customWidth="1"/>
  </cols>
  <sheetData>
    <row r="1" spans="1:15" s="2" customFormat="1" ht="14.25" customHeight="1">
      <c r="A1" s="1" t="str">
        <f>'[10]Eingabe Bilanz'!A1</f>
        <v>Rheinische Klinik für Orthopädie Viersen</v>
      </c>
      <c r="O1" s="3"/>
    </row>
    <row r="2" spans="1:15" s="9" customFormat="1" ht="18.75" customHeight="1">
      <c r="A2" s="4" t="str">
        <f>'[10]Eingabe Bilanz'!A2</f>
        <v>Jahresabschluss 2003</v>
      </c>
      <c r="B2" s="5"/>
      <c r="C2" s="5"/>
      <c r="D2" s="5"/>
      <c r="E2" s="5"/>
      <c r="F2" s="5"/>
      <c r="G2" s="5"/>
      <c r="H2" s="6"/>
      <c r="I2" s="5"/>
      <c r="J2" s="5"/>
      <c r="K2" s="5"/>
      <c r="L2" s="7" t="s">
        <v>1</v>
      </c>
      <c r="M2" s="5"/>
      <c r="N2" s="5"/>
      <c r="O2" s="8"/>
    </row>
    <row r="3" spans="1:16" s="13" customFormat="1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s="13" customFormat="1" ht="18.75" customHeight="1">
      <c r="A4" s="14" t="str">
        <f>'[10]Eingabe Bilanz'!A4</f>
        <v>Bilanz</v>
      </c>
      <c r="B4" s="11"/>
      <c r="C4" s="11"/>
      <c r="D4" s="11"/>
      <c r="E4" s="11"/>
      <c r="F4" s="11"/>
      <c r="G4" s="11"/>
      <c r="H4" s="15"/>
      <c r="I4" s="11"/>
      <c r="J4" s="11"/>
      <c r="K4" s="11"/>
      <c r="L4" s="11"/>
      <c r="M4" s="11"/>
      <c r="N4" s="11"/>
      <c r="O4" s="11"/>
      <c r="P4" s="12"/>
    </row>
    <row r="5" spans="1:16" s="13" customFormat="1" ht="18" customHeight="1">
      <c r="A5" s="16" t="str">
        <f>'[10]Eingabe Bilanz'!A5</f>
        <v>zum 31. Dezember 2003</v>
      </c>
      <c r="B5" s="11"/>
      <c r="C5" s="11"/>
      <c r="D5" s="11"/>
      <c r="E5" s="11"/>
      <c r="F5" s="11"/>
      <c r="G5" s="15"/>
      <c r="H5" s="11"/>
      <c r="I5" s="11"/>
      <c r="J5" s="11"/>
      <c r="K5" s="11"/>
      <c r="L5" s="11"/>
      <c r="M5" s="11"/>
      <c r="N5" s="11"/>
      <c r="O5" s="11"/>
      <c r="P5" s="12"/>
    </row>
    <row r="6" spans="1:16" s="13" customFormat="1" ht="11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5" s="19" customFormat="1" ht="12.75">
      <c r="A7" s="17" t="str">
        <f>'[10]Eingabe Bilanz'!A7</f>
        <v>A k t i v a </v>
      </c>
      <c r="B7" s="17"/>
      <c r="C7" s="17"/>
      <c r="D7" s="17"/>
      <c r="E7" s="18">
        <f>'[10]Eingabe Bilanz'!E7</f>
        <v>2003</v>
      </c>
      <c r="F7" s="18"/>
      <c r="G7" s="18">
        <f>'[10]Eingabe Bilanz'!G7</f>
        <v>2002</v>
      </c>
      <c r="I7" s="17" t="str">
        <f>'[10]Eingabe Bilanz'!I7</f>
        <v>P a s s i v a</v>
      </c>
      <c r="J7" s="17"/>
      <c r="K7" s="17"/>
      <c r="L7" s="17"/>
      <c r="M7" s="18">
        <f>E7</f>
        <v>2003</v>
      </c>
      <c r="N7" s="18"/>
      <c r="O7" s="18">
        <f>G7</f>
        <v>2002</v>
      </c>
    </row>
    <row r="8" spans="1:15" s="23" customFormat="1" ht="12">
      <c r="A8" s="20"/>
      <c r="B8" s="20"/>
      <c r="C8" s="20"/>
      <c r="D8" s="20"/>
      <c r="E8" s="21" t="s">
        <v>5</v>
      </c>
      <c r="F8" s="22"/>
      <c r="G8" s="21" t="s">
        <v>5</v>
      </c>
      <c r="I8" s="20"/>
      <c r="J8" s="20"/>
      <c r="K8" s="20"/>
      <c r="L8" s="20"/>
      <c r="M8" s="21" t="s">
        <v>5</v>
      </c>
      <c r="N8" s="22"/>
      <c r="O8" s="21" t="s">
        <v>5</v>
      </c>
    </row>
    <row r="9" spans="1:15" ht="11.25" customHeight="1">
      <c r="A9" s="20" t="str">
        <f>'[10]Eingabe Bilanz'!A9</f>
        <v>B.</v>
      </c>
      <c r="B9" s="20" t="str">
        <f>'[10]Eingabe Bilanz'!B9</f>
        <v>Anlagevermögen</v>
      </c>
      <c r="C9" s="20"/>
      <c r="D9" s="20"/>
      <c r="E9" s="24"/>
      <c r="F9" s="24"/>
      <c r="G9" s="24"/>
      <c r="H9" s="23"/>
      <c r="I9" s="20" t="str">
        <f>'[10]Eingabe Bilanz'!I9</f>
        <v>A.</v>
      </c>
      <c r="J9" s="20" t="str">
        <f>'[10]Eingabe Bilanz'!J9</f>
        <v>Eigenkapital</v>
      </c>
      <c r="K9" s="20"/>
      <c r="L9" s="20"/>
      <c r="M9" s="24"/>
      <c r="N9" s="24"/>
      <c r="O9" s="24"/>
    </row>
    <row r="10" spans="1:15" ht="11.25" customHeight="1">
      <c r="A10" s="26" t="str">
        <f>'[10]Eingabe Bilanz'!A10</f>
        <v>I.</v>
      </c>
      <c r="B10" s="26" t="str">
        <f>'[10]Eingabe Bilanz'!B10</f>
        <v>Immaterielle Vermögensgegenstände</v>
      </c>
      <c r="C10" s="23"/>
      <c r="D10" s="23"/>
      <c r="E10" s="27">
        <f>'[10]Eingabe Bilanz'!E10</f>
        <v>13267.56</v>
      </c>
      <c r="F10" s="24"/>
      <c r="G10" s="27">
        <f>'[10]Eingabe Bilanz'!G10</f>
        <v>5018.14</v>
      </c>
      <c r="H10" s="23"/>
      <c r="I10" s="23"/>
      <c r="J10" s="26" t="str">
        <f>'[10]Eingabe Bilanz'!J10</f>
        <v> 1.</v>
      </c>
      <c r="K10" s="26" t="str">
        <f>'[10]Eingabe Bilanz'!K10</f>
        <v>Festgesetztes Kapital</v>
      </c>
      <c r="L10" s="23"/>
      <c r="M10" s="24">
        <f>'[10]Eingabe Bilanz'!M10</f>
        <v>130031.75</v>
      </c>
      <c r="N10" s="24"/>
      <c r="O10" s="24">
        <f>'[10]Eingabe Bilanz'!O10</f>
        <v>130031.75</v>
      </c>
    </row>
    <row r="11" spans="1:15" ht="11.25" customHeight="1">
      <c r="A11" s="23"/>
      <c r="B11" s="23"/>
      <c r="C11" s="23"/>
      <c r="D11" s="23"/>
      <c r="E11" s="24"/>
      <c r="F11" s="24"/>
      <c r="G11" s="24"/>
      <c r="H11" s="23"/>
      <c r="I11" s="23"/>
      <c r="J11" s="26" t="str">
        <f>'[10]Eingabe Bilanz'!J11</f>
        <v> 3.</v>
      </c>
      <c r="K11" s="26" t="str">
        <f>'[10]Eingabe Bilanz'!K11</f>
        <v>Gewinnrücklagen</v>
      </c>
      <c r="L11" s="23"/>
      <c r="M11" s="24"/>
      <c r="N11" s="24"/>
      <c r="O11" s="24"/>
    </row>
    <row r="12" spans="1:15" ht="11.25" customHeight="1">
      <c r="A12" s="26" t="str">
        <f>'[10]Eingabe Bilanz'!A12</f>
        <v>II.</v>
      </c>
      <c r="B12" s="26" t="str">
        <f>'[10]Eingabe Bilanz'!B12</f>
        <v>Sachanlagen</v>
      </c>
      <c r="C12" s="23"/>
      <c r="D12" s="23"/>
      <c r="E12" s="24"/>
      <c r="F12" s="24"/>
      <c r="G12" s="24"/>
      <c r="H12" s="23"/>
      <c r="I12" s="23"/>
      <c r="J12" s="26"/>
      <c r="K12" s="121" t="str">
        <f>'[10]Eingabe Bilanz'!K12</f>
        <v>a)</v>
      </c>
      <c r="L12" s="26" t="str">
        <f>'[10]Eingabe Bilanz'!L12</f>
        <v>verwendete Gewinnrücklage</v>
      </c>
      <c r="M12" s="24">
        <f>'[10]Eingabe Bilanz'!M12</f>
        <v>779158.16</v>
      </c>
      <c r="N12" s="24"/>
      <c r="O12" s="24">
        <f>'[10]Eingabe Bilanz'!O12</f>
        <v>651611.04</v>
      </c>
    </row>
    <row r="13" spans="1:15" ht="11.25" customHeight="1">
      <c r="A13" s="23"/>
      <c r="B13" s="26" t="str">
        <f>'[10]Eingabe Bilanz'!B13</f>
        <v> 1.</v>
      </c>
      <c r="C13" s="26" t="str">
        <f>'[10]Eingabe Bilanz'!C13</f>
        <v>Grundstücke mit Betriebsbauten</v>
      </c>
      <c r="D13" s="26"/>
      <c r="E13" s="24">
        <f>'[10]Eingabe Bilanz'!E13</f>
        <v>563590.03</v>
      </c>
      <c r="F13" s="24"/>
      <c r="G13" s="24">
        <f>'[10]Eingabe Bilanz'!G13</f>
        <v>601441.38</v>
      </c>
      <c r="H13" s="23"/>
      <c r="I13" s="23"/>
      <c r="J13" s="26"/>
      <c r="K13" s="121" t="str">
        <f>'[10]Eingabe Bilanz'!K13</f>
        <v>b)</v>
      </c>
      <c r="L13" s="26" t="str">
        <f>'[10]Eingabe Bilanz'!L13</f>
        <v>zweckgebundene Gewinnrücklage</v>
      </c>
      <c r="M13" s="24">
        <f>'[10]Eingabe Bilanz'!M13</f>
        <v>1186224.29</v>
      </c>
      <c r="N13" s="24"/>
      <c r="O13" s="24">
        <f>'[10]Eingabe Bilanz'!O13</f>
        <v>1347139.79</v>
      </c>
    </row>
    <row r="14" spans="1:15" ht="11.25" customHeight="1">
      <c r="A14" s="23"/>
      <c r="B14" s="26" t="str">
        <f>'[10]Eingabe Bilanz'!B14</f>
        <v> 2.</v>
      </c>
      <c r="C14" s="26" t="str">
        <f>'[10]Eingabe Bilanz'!C14</f>
        <v>Grundstücke mit Wohnbauten</v>
      </c>
      <c r="D14" s="26"/>
      <c r="E14" s="24">
        <f>'[10]Eingabe Bilanz'!E14</f>
        <v>84350.95</v>
      </c>
      <c r="F14" s="24"/>
      <c r="G14" s="24">
        <f>'[10]Eingabe Bilanz'!G14</f>
        <v>95757.93</v>
      </c>
      <c r="H14" s="23"/>
      <c r="I14" s="23"/>
      <c r="J14" s="26"/>
      <c r="K14" s="121" t="str">
        <f>'[10]Eingabe Bilanz'!K14</f>
        <v>c)</v>
      </c>
      <c r="L14" s="26" t="str">
        <f>'[10]Eingabe Bilanz'!L14</f>
        <v>freie Gewinnrücklage</v>
      </c>
      <c r="M14" s="24">
        <f>'[10]Eingabe Bilanz'!M14</f>
        <v>452509.96</v>
      </c>
      <c r="N14" s="24"/>
      <c r="O14" s="24">
        <f>'[10]Eingabe Bilanz'!O14</f>
        <v>452509.96</v>
      </c>
    </row>
    <row r="15" spans="1:15" ht="11.25" customHeight="1">
      <c r="A15" s="23"/>
      <c r="B15" s="26" t="str">
        <f>'[10]Eingabe Bilanz'!B16</f>
        <v> 4.</v>
      </c>
      <c r="C15" s="26" t="str">
        <f>'[10]Eingabe Bilanz'!C16</f>
        <v>Technische Anlagen</v>
      </c>
      <c r="D15" s="26"/>
      <c r="E15" s="24">
        <f>'[10]Eingabe Bilanz'!E16</f>
        <v>439668.29</v>
      </c>
      <c r="F15" s="24"/>
      <c r="G15" s="24">
        <f>'[10]Eingabe Bilanz'!G16</f>
        <v>473036.67</v>
      </c>
      <c r="H15" s="23"/>
      <c r="I15" s="23"/>
      <c r="J15" s="26" t="str">
        <f>'[10]Eingabe Bilanz'!J16</f>
        <v> 4.</v>
      </c>
      <c r="K15" s="26" t="str">
        <f>'[10]Eingabe Bilanz'!K16</f>
        <v>Gewinnvortrag</v>
      </c>
      <c r="L15" s="23"/>
      <c r="M15" s="24">
        <f>'[10]Eingabe Bilanz'!M16</f>
        <v>7356.96</v>
      </c>
      <c r="N15" s="24"/>
      <c r="O15" s="24">
        <f>'[10]Eingabe Bilanz'!O16</f>
        <v>0</v>
      </c>
    </row>
    <row r="16" spans="1:15" ht="11.25" customHeight="1">
      <c r="A16" s="23"/>
      <c r="B16" s="26" t="str">
        <f>'[10]Eingabe Bilanz'!B17</f>
        <v> 5.</v>
      </c>
      <c r="C16" s="26" t="str">
        <f>'[10]Eingabe Bilanz'!C17</f>
        <v>Einrichtungen und Ausstattungen</v>
      </c>
      <c r="D16" s="26"/>
      <c r="E16" s="24">
        <f>'[10]Eingabe Bilanz'!E17</f>
        <v>789516.28</v>
      </c>
      <c r="F16" s="24"/>
      <c r="G16" s="24">
        <f>'[10]Eingabe Bilanz'!G17</f>
        <v>807699.1</v>
      </c>
      <c r="H16" s="23"/>
      <c r="I16" s="23"/>
      <c r="J16" s="26" t="str">
        <f>'[10]Eingabe Bilanz'!J17</f>
        <v> 5.</v>
      </c>
      <c r="K16" s="26" t="str">
        <f>'[10]Eingabe Bilanz'!K17</f>
        <v>Bilanzgewinn</v>
      </c>
      <c r="L16" s="23"/>
      <c r="M16" s="24">
        <f>'[10]Eingabe Bilanz'!M17</f>
        <v>42137.58</v>
      </c>
      <c r="N16" s="24"/>
      <c r="O16" s="24">
        <f>'[10]Eingabe Bilanz'!O17</f>
        <v>7356.96</v>
      </c>
    </row>
    <row r="17" spans="1:15" ht="11.25" customHeight="1">
      <c r="A17" s="23"/>
      <c r="B17" s="26" t="str">
        <f>'[10]Eingabe Bilanz'!B18</f>
        <v> 6.</v>
      </c>
      <c r="C17" s="26" t="str">
        <f>'[10]Eingabe Bilanz'!C18</f>
        <v>geleistete Anzahlungen und Anlagen im Bau</v>
      </c>
      <c r="D17" s="26"/>
      <c r="E17" s="24">
        <f>'[10]Eingabe Bilanz'!E18</f>
        <v>1363661.31</v>
      </c>
      <c r="F17" s="24"/>
      <c r="G17" s="24">
        <f>'[10]Eingabe Bilanz'!G18</f>
        <v>792174.69</v>
      </c>
      <c r="H17" s="23"/>
      <c r="I17" s="23"/>
      <c r="J17" s="23"/>
      <c r="K17" s="23"/>
      <c r="L17" s="26"/>
      <c r="M17" s="28">
        <f>'[10]Eingabe Bilanz'!M18</f>
        <v>2597418.7</v>
      </c>
      <c r="N17" s="29"/>
      <c r="O17" s="28">
        <f>'[10]Eingabe Bilanz'!O18</f>
        <v>2588649.5</v>
      </c>
    </row>
    <row r="18" spans="1:15" ht="11.25" customHeight="1">
      <c r="A18" s="23"/>
      <c r="B18" s="23"/>
      <c r="C18" s="23"/>
      <c r="D18" s="23"/>
      <c r="E18" s="30">
        <f>'[10]Eingabe Bilanz'!E19</f>
        <v>3240786.8600000003</v>
      </c>
      <c r="F18" s="24"/>
      <c r="G18" s="30">
        <f>'[10]Eingabe Bilanz'!G19</f>
        <v>2770109.77</v>
      </c>
      <c r="H18" s="23"/>
      <c r="I18" s="23"/>
      <c r="J18" s="23"/>
      <c r="K18" s="23"/>
      <c r="L18" s="23"/>
      <c r="M18" s="24"/>
      <c r="N18" s="24"/>
      <c r="O18" s="24"/>
    </row>
    <row r="19" spans="1:15" ht="11.25" customHeight="1">
      <c r="A19" s="23"/>
      <c r="B19" s="23"/>
      <c r="C19" s="23"/>
      <c r="D19" s="23"/>
      <c r="E19" s="23"/>
      <c r="F19" s="23"/>
      <c r="G19" s="23"/>
      <c r="H19" s="23"/>
      <c r="I19" s="20" t="str">
        <f>'[10]Eingabe Bilanz'!I20</f>
        <v>B.</v>
      </c>
      <c r="J19" s="20" t="str">
        <f>'[10]Eingabe Bilanz'!J20</f>
        <v>Sonderposten aus Zuwendungen zur Finanzierung</v>
      </c>
      <c r="K19" s="20"/>
      <c r="L19" s="20"/>
      <c r="M19" s="24"/>
      <c r="N19" s="24"/>
      <c r="O19" s="24"/>
    </row>
    <row r="20" spans="1:15" ht="11.25" customHeight="1">
      <c r="A20" s="23"/>
      <c r="B20" s="23"/>
      <c r="C20" s="23"/>
      <c r="D20" s="26"/>
      <c r="E20" s="28">
        <f>'[10]Eingabe Bilanz'!E21</f>
        <v>3254054.4200000004</v>
      </c>
      <c r="F20" s="29"/>
      <c r="G20" s="28">
        <f>'[10]Eingabe Bilanz'!G21</f>
        <v>2775127.91</v>
      </c>
      <c r="H20" s="23"/>
      <c r="I20" s="20"/>
      <c r="J20" s="20" t="str">
        <f>'[10]Eingabe Bilanz'!J21</f>
        <v> des Sachanlagevermögens</v>
      </c>
      <c r="K20" s="20"/>
      <c r="L20" s="20"/>
      <c r="M20" s="24"/>
      <c r="N20" s="24"/>
      <c r="O20" s="24"/>
    </row>
    <row r="21" spans="1:15" ht="11.25" customHeight="1">
      <c r="A21" s="23"/>
      <c r="B21" s="23"/>
      <c r="C21" s="23"/>
      <c r="D21" s="23"/>
      <c r="E21" s="23"/>
      <c r="F21" s="23"/>
      <c r="G21" s="23"/>
      <c r="H21" s="23"/>
      <c r="I21" s="23"/>
      <c r="J21" s="26" t="str">
        <f>'[10]Eingabe Bilanz'!J22</f>
        <v> 1.</v>
      </c>
      <c r="K21" s="26" t="str">
        <f>'[10]Eingabe Bilanz'!K22</f>
        <v>Sonderposten aus Fördermitteln nach dem KHG</v>
      </c>
      <c r="L21" s="23"/>
      <c r="M21" s="24">
        <f>'[10]Eingabe Bilanz'!M22</f>
        <v>1739875.4</v>
      </c>
      <c r="N21" s="24"/>
      <c r="O21" s="24">
        <f>'[10]Eingabe Bilanz'!O22</f>
        <v>1386017.68</v>
      </c>
    </row>
    <row r="22" spans="1:15" ht="11.25" customHeight="1">
      <c r="A22" s="20" t="str">
        <f>'[10]Eingabe Bilanz'!A23</f>
        <v>C.</v>
      </c>
      <c r="B22" s="20" t="str">
        <f>'[10]Eingabe Bilanz'!B23</f>
        <v>Umlaufvermögen</v>
      </c>
      <c r="C22" s="20"/>
      <c r="D22" s="20"/>
      <c r="E22" s="24"/>
      <c r="F22" s="24"/>
      <c r="G22" s="24"/>
      <c r="H22" s="23"/>
      <c r="I22" s="23"/>
      <c r="J22" s="26" t="str">
        <f>'[10]Eingabe Bilanz'!J23</f>
        <v> 2.</v>
      </c>
      <c r="K22" s="26" t="str">
        <f>'[10]Eingabe Bilanz'!K23</f>
        <v>Sonderposten aus Zuweisungen und Zuschüssen d. ö. H.</v>
      </c>
      <c r="L22" s="23"/>
      <c r="M22" s="24">
        <f>'[10]Eingabe Bilanz'!M23</f>
        <v>653213.49</v>
      </c>
      <c r="N22" s="24"/>
      <c r="O22" s="24">
        <f>'[10]Eingabe Bilanz'!O23</f>
        <v>693677.89</v>
      </c>
    </row>
    <row r="23" spans="1:15" ht="11.25" customHeight="1">
      <c r="A23" s="26" t="str">
        <f>'[10]Eingabe Bilanz'!A24</f>
        <v>I.</v>
      </c>
      <c r="B23" s="26" t="str">
        <f>'[10]Eingabe Bilanz'!B24</f>
        <v>Vorräte</v>
      </c>
      <c r="C23" s="23"/>
      <c r="D23" s="23"/>
      <c r="E23" s="24"/>
      <c r="F23" s="24"/>
      <c r="G23" s="24"/>
      <c r="H23" s="23"/>
      <c r="I23" s="23"/>
      <c r="J23" s="26" t="str">
        <f>'[10]Eingabe Bilanz'!J24</f>
        <v> 3.</v>
      </c>
      <c r="K23" s="26" t="str">
        <f>'[10]Eingabe Bilanz'!K24</f>
        <v>Sonderposten aus Zuwendungen Dritter</v>
      </c>
      <c r="L23" s="23"/>
      <c r="M23" s="24">
        <f>'[10]Eingabe Bilanz'!M24</f>
        <v>17895.21</v>
      </c>
      <c r="N23" s="24"/>
      <c r="O23" s="24">
        <f>'[10]Eingabe Bilanz'!O24</f>
        <v>20451.67</v>
      </c>
    </row>
    <row r="24" spans="1:15" ht="11.25" customHeight="1">
      <c r="A24" s="23"/>
      <c r="B24" s="26" t="str">
        <f>'[10]Eingabe Bilanz'!B25</f>
        <v> 1.</v>
      </c>
      <c r="C24" s="26" t="str">
        <f>'[10]Eingabe Bilanz'!C25</f>
        <v>Roh-, Hilfs- und Betriebsstoffe</v>
      </c>
      <c r="D24" s="23"/>
      <c r="E24" s="24">
        <f>'[10]Eingabe Bilanz'!E25</f>
        <v>178522.97</v>
      </c>
      <c r="F24" s="24"/>
      <c r="G24" s="24">
        <f>'[10]Eingabe Bilanz'!G25</f>
        <v>177718.17</v>
      </c>
      <c r="H24" s="23"/>
      <c r="I24" s="23"/>
      <c r="J24" s="23"/>
      <c r="K24" s="23"/>
      <c r="L24" s="26"/>
      <c r="M24" s="28">
        <f>'[10]Eingabe Bilanz'!M25</f>
        <v>2410984.0999999996</v>
      </c>
      <c r="N24" s="29"/>
      <c r="O24" s="28">
        <f>'[10]Eingabe Bilanz'!O25</f>
        <v>2100147.2399999998</v>
      </c>
    </row>
    <row r="25" spans="1:15" ht="11.25" customHeight="1">
      <c r="A25" s="23"/>
      <c r="B25" s="26" t="str">
        <f>'[10]Eingabe Bilanz'!B26</f>
        <v> 2.</v>
      </c>
      <c r="C25" s="26" t="str">
        <f>'[10]Eingabe Bilanz'!C26</f>
        <v>unfertige Erzeugnisse, unfertige Leistungen</v>
      </c>
      <c r="D25" s="23"/>
      <c r="E25" s="24">
        <f>'[10]Eingabe Bilanz'!E26</f>
        <v>119751.65</v>
      </c>
      <c r="F25" s="24"/>
      <c r="G25" s="24">
        <f>'[10]Eingabe Bilanz'!G26</f>
        <v>8828.91</v>
      </c>
      <c r="H25" s="23"/>
      <c r="I25" s="23"/>
      <c r="J25" s="23"/>
      <c r="K25" s="23"/>
      <c r="L25" s="23"/>
      <c r="M25" s="24"/>
      <c r="N25" s="24"/>
      <c r="O25" s="24"/>
    </row>
    <row r="26" spans="1:15" ht="11.25" customHeight="1">
      <c r="A26" s="23"/>
      <c r="B26" s="26"/>
      <c r="C26" s="26"/>
      <c r="D26" s="31"/>
      <c r="E26" s="30">
        <f>'[10]Eingabe Bilanz'!E28</f>
        <v>298274.62</v>
      </c>
      <c r="F26" s="23"/>
      <c r="G26" s="30">
        <f>'[10]Eingabe Bilanz'!G28</f>
        <v>186547.08000000002</v>
      </c>
      <c r="H26" s="23"/>
      <c r="I26" s="20" t="str">
        <f>'[10]Eingabe Bilanz'!I27</f>
        <v>C.</v>
      </c>
      <c r="J26" s="20" t="str">
        <f>'[10]Eingabe Bilanz'!J27</f>
        <v>Rückstellungen</v>
      </c>
      <c r="K26" s="20"/>
      <c r="L26" s="20"/>
      <c r="M26" s="24"/>
      <c r="N26" s="24"/>
      <c r="O26" s="24"/>
    </row>
    <row r="27" spans="1:15" ht="11.25" customHeight="1">
      <c r="A27" s="23"/>
      <c r="B27" s="23"/>
      <c r="C27" s="23"/>
      <c r="D27" s="23"/>
      <c r="E27" s="23"/>
      <c r="F27" s="23"/>
      <c r="G27" s="23"/>
      <c r="H27" s="23"/>
      <c r="I27" s="23"/>
      <c r="J27" s="26" t="str">
        <f>'[10]Eingabe Bilanz'!J28</f>
        <v> 1.</v>
      </c>
      <c r="K27" s="26" t="str">
        <f>'[10]Eingabe Bilanz'!K28</f>
        <v>Pensionsrückstellungen</v>
      </c>
      <c r="L27" s="23"/>
      <c r="M27" s="24">
        <f>'[10]Eingabe Bilanz'!M28</f>
        <v>16298</v>
      </c>
      <c r="N27" s="24"/>
      <c r="O27" s="24">
        <f>'[10]Eingabe Bilanz'!O28</f>
        <v>11636</v>
      </c>
    </row>
    <row r="28" spans="1:15" ht="11.25" customHeight="1">
      <c r="A28" s="26" t="str">
        <f>'[10]Eingabe Bilanz'!A30</f>
        <v>II.</v>
      </c>
      <c r="B28" s="26" t="str">
        <f>'[10]Eingabe Bilanz'!B30</f>
        <v>Forderungen und sonstige Vermögensgegenstände</v>
      </c>
      <c r="C28" s="23"/>
      <c r="D28" s="23"/>
      <c r="E28" s="24"/>
      <c r="F28" s="24"/>
      <c r="G28" s="24"/>
      <c r="H28" s="23"/>
      <c r="I28" s="23"/>
      <c r="J28" s="26" t="str">
        <f>'[10]Eingabe Bilanz'!J30</f>
        <v> 3.</v>
      </c>
      <c r="K28" s="26" t="str">
        <f>'[10]Eingabe Bilanz'!K30</f>
        <v>Sonstige Rückstellungen</v>
      </c>
      <c r="L28" s="23"/>
      <c r="M28" s="24">
        <f>'[10]Eingabe Bilanz'!M30</f>
        <v>938949.83</v>
      </c>
      <c r="N28" s="24"/>
      <c r="O28" s="24">
        <f>'[10]Eingabe Bilanz'!O30</f>
        <v>1166265.59</v>
      </c>
    </row>
    <row r="29" spans="1:15" ht="11.25" customHeight="1">
      <c r="A29" s="23"/>
      <c r="B29" s="26" t="str">
        <f>'[10]Eingabe Bilanz'!B31</f>
        <v> 1.</v>
      </c>
      <c r="C29" s="26" t="str">
        <f>'[10]Eingabe Bilanz'!C31</f>
        <v>Forderungen aus Lieferungen und Leistungen</v>
      </c>
      <c r="D29" s="23"/>
      <c r="E29" s="24">
        <f>'[10]Eingabe Bilanz'!E31</f>
        <v>1496267.65</v>
      </c>
      <c r="F29" s="24"/>
      <c r="G29" s="24">
        <f>'[10]Eingabe Bilanz'!G31</f>
        <v>1931340.32</v>
      </c>
      <c r="H29" s="23"/>
      <c r="I29" s="23"/>
      <c r="J29" s="23"/>
      <c r="K29" s="23"/>
      <c r="L29" s="31"/>
      <c r="M29" s="28">
        <f>'[10]Eingabe Bilanz'!M31</f>
        <v>955247.83</v>
      </c>
      <c r="N29" s="29"/>
      <c r="O29" s="28">
        <f>'[10]Eingabe Bilanz'!O31</f>
        <v>1177901.59</v>
      </c>
    </row>
    <row r="30" spans="1:12" ht="11.25" customHeight="1">
      <c r="A30" s="23"/>
      <c r="B30" s="26"/>
      <c r="C30" s="32" t="str">
        <f>'[10]Eingabe Bilanz'!C32</f>
        <v>-</v>
      </c>
      <c r="D30" s="26" t="str">
        <f>'[10]Eingabe Bilanz'!D32</f>
        <v>davon mit einer Restlaufzeit von mehr als einem Jahr</v>
      </c>
      <c r="E30" s="24"/>
      <c r="F30" s="24"/>
      <c r="G30" s="24"/>
      <c r="H30" s="23"/>
      <c r="I30" s="23"/>
      <c r="J30" s="23"/>
      <c r="K30" s="23"/>
      <c r="L30" s="26"/>
    </row>
    <row r="31" spans="1:15" ht="11.25" customHeight="1">
      <c r="A31" s="23"/>
      <c r="B31" s="26"/>
      <c r="C31" s="26"/>
      <c r="D31" s="26" t="str">
        <f>'[10]Eingabe Bilanz'!D33</f>
        <v>EUR 0,00 (Vorjahr EUR 0,00)</v>
      </c>
      <c r="E31" s="24"/>
      <c r="F31" s="24"/>
      <c r="G31" s="24"/>
      <c r="H31" s="23"/>
      <c r="I31" s="20" t="str">
        <f>'[10]Eingabe Bilanz'!I33</f>
        <v>D.</v>
      </c>
      <c r="J31" s="20" t="str">
        <f>'[10]Eingabe Bilanz'!J33</f>
        <v>Verbindlichkeiten</v>
      </c>
      <c r="K31" s="20"/>
      <c r="L31" s="20"/>
      <c r="M31" s="23"/>
      <c r="N31" s="23"/>
      <c r="O31" s="23"/>
    </row>
    <row r="32" spans="1:15" ht="11.25" customHeight="1">
      <c r="A32" s="23"/>
      <c r="B32" s="26" t="str">
        <f>'[10]Eingabe Bilanz'!B34</f>
        <v> 2.</v>
      </c>
      <c r="C32" s="26" t="str">
        <f>'[10]Eingabe Bilanz'!C34</f>
        <v>Forderungen an Gesellschafter bzw. Krankenhausträger</v>
      </c>
      <c r="D32" s="23"/>
      <c r="E32" s="24">
        <f>'[10]Eingabe Bilanz'!E34</f>
        <v>1741469.07</v>
      </c>
      <c r="F32" s="24"/>
      <c r="G32" s="24">
        <f>'[10]Eingabe Bilanz'!G34</f>
        <v>2353055.35</v>
      </c>
      <c r="H32" s="23"/>
      <c r="I32" s="23"/>
      <c r="J32" s="26" t="str">
        <f>'[10]Eingabe Bilanz'!J37</f>
        <v> 3.</v>
      </c>
      <c r="K32" s="26" t="str">
        <f>'[10]Eingabe Bilanz'!K37</f>
        <v>Verbindlichkeiten aus Lieferungen und Leistungen</v>
      </c>
      <c r="L32" s="23"/>
      <c r="M32" s="24">
        <f>'[10]Eingabe Bilanz'!M37</f>
        <v>245113.47</v>
      </c>
      <c r="N32" s="24"/>
      <c r="O32" s="24">
        <f>'[10]Eingabe Bilanz'!O37</f>
        <v>296559.73</v>
      </c>
    </row>
    <row r="33" spans="1:15" ht="11.25" customHeight="1">
      <c r="A33" s="23"/>
      <c r="B33" s="26"/>
      <c r="C33" s="26" t="str">
        <f>'[10]Eingabe Bilanz'!C35</f>
        <v>-</v>
      </c>
      <c r="D33" s="26" t="str">
        <f>'[10]Eingabe Bilanz'!D35</f>
        <v>davon mit einer Restlaufzeit von mehr als einem Jahr</v>
      </c>
      <c r="E33" s="24"/>
      <c r="F33" s="24"/>
      <c r="G33" s="24"/>
      <c r="H33" s="23"/>
      <c r="I33" s="23"/>
      <c r="J33" s="26"/>
      <c r="K33" s="32" t="str">
        <f>'[10]Eingabe Bilanz'!K38</f>
        <v>-</v>
      </c>
      <c r="L33" s="26" t="str">
        <f>'[10]Eingabe Bilanz'!L38</f>
        <v>davon mit einer Restlaufzeit bis zu einem Jahr</v>
      </c>
      <c r="M33" s="24"/>
      <c r="N33" s="24"/>
      <c r="O33" s="24"/>
    </row>
    <row r="34" spans="1:15" ht="11.25" customHeight="1">
      <c r="A34" s="23"/>
      <c r="B34" s="26"/>
      <c r="C34" s="26"/>
      <c r="D34" s="26" t="str">
        <f>'[10]Eingabe Bilanz'!D36</f>
        <v>EUR 0,00 (Vorjahr EUR 0,00)</v>
      </c>
      <c r="E34" s="24"/>
      <c r="F34" s="24"/>
      <c r="G34" s="24"/>
      <c r="H34" s="23"/>
      <c r="I34" s="23"/>
      <c r="J34" s="26"/>
      <c r="K34" s="26"/>
      <c r="L34" s="26" t="str">
        <f>'[10]Eingabe Bilanz'!L39</f>
        <v>EUR 245.113,47 (Vorjahr EUR 296.559,73)</v>
      </c>
      <c r="M34" s="24"/>
      <c r="N34" s="24"/>
      <c r="O34" s="24"/>
    </row>
    <row r="35" spans="1:15" ht="11.25" customHeight="1">
      <c r="A35" s="23"/>
      <c r="B35" s="26" t="str">
        <f>'[10]Eingabe Bilanz'!B37</f>
        <v> 3.</v>
      </c>
      <c r="C35" s="26" t="str">
        <f>'[10]Eingabe Bilanz'!C37</f>
        <v>Forderungen nach dem Krankenhausfinanzierungsrecht</v>
      </c>
      <c r="D35" s="23"/>
      <c r="E35" s="24">
        <f>'[10]Eingabe Bilanz'!E37</f>
        <v>526695.43</v>
      </c>
      <c r="F35" s="24"/>
      <c r="G35" s="24">
        <f>'[10]Eingabe Bilanz'!G37</f>
        <v>0</v>
      </c>
      <c r="H35" s="23"/>
      <c r="I35" s="23"/>
      <c r="J35" s="26" t="str">
        <f>'[10]Eingabe Bilanz'!J40</f>
        <v> 5.</v>
      </c>
      <c r="K35" s="26" t="str">
        <f>'[10]Eingabe Bilanz'!K40</f>
        <v>Verbindlichkeiten gegenüber dem Krankenhausträger</v>
      </c>
      <c r="L35" s="23"/>
      <c r="M35" s="24">
        <f>'[10]Eingabe Bilanz'!M40</f>
        <v>466290.5</v>
      </c>
      <c r="N35" s="24"/>
      <c r="O35" s="24">
        <f>'[10]Eingabe Bilanz'!O40</f>
        <v>50864</v>
      </c>
    </row>
    <row r="36" spans="1:15" ht="11.25" customHeight="1">
      <c r="A36" s="23"/>
      <c r="B36" s="26"/>
      <c r="C36" s="32" t="str">
        <f>'[10]Eingabe Bilanz'!C38</f>
        <v>-</v>
      </c>
      <c r="D36" s="26" t="str">
        <f>'[10]Eingabe Bilanz'!D38</f>
        <v>davon nach der BPflV</v>
      </c>
      <c r="E36" s="24"/>
      <c r="F36" s="24"/>
      <c r="G36" s="24"/>
      <c r="H36" s="23"/>
      <c r="I36" s="23"/>
      <c r="J36" s="26"/>
      <c r="K36" s="32" t="str">
        <f>'[10]Eingabe Bilanz'!K41</f>
        <v>-</v>
      </c>
      <c r="L36" s="26" t="str">
        <f>'[10]Eingabe Bilanz'!L41</f>
        <v>davon mit einer Restlaufzeit bis zu einem Jahr</v>
      </c>
      <c r="M36" s="24"/>
      <c r="N36" s="24"/>
      <c r="O36" s="24"/>
    </row>
    <row r="37" spans="1:15" ht="11.25" customHeight="1">
      <c r="A37" s="23"/>
      <c r="B37" s="26"/>
      <c r="C37" s="26"/>
      <c r="D37" s="26" t="str">
        <f>'[10]Eingabe Bilanz'!D39</f>
        <v>EUR 526.695,43 (Vorjahr EUR 0,00)</v>
      </c>
      <c r="E37" s="24"/>
      <c r="F37" s="24"/>
      <c r="G37" s="24"/>
      <c r="H37" s="23"/>
      <c r="I37" s="23"/>
      <c r="J37" s="26"/>
      <c r="K37" s="26"/>
      <c r="L37" s="26" t="str">
        <f>'[10]Eingabe Bilanz'!L42</f>
        <v>EUR 83.577,53 (Vorjahr EUR 50.884,00)</v>
      </c>
      <c r="M37" s="24"/>
      <c r="N37" s="24"/>
      <c r="O37" s="24"/>
    </row>
    <row r="38" spans="1:15" ht="11.25" customHeight="1">
      <c r="A38" s="23"/>
      <c r="B38" s="26"/>
      <c r="C38" s="32" t="str">
        <f>'[10]Eingabe Bilanz'!C40</f>
        <v>-</v>
      </c>
      <c r="D38" s="26" t="str">
        <f>'[10]Eingabe Bilanz'!D40</f>
        <v>davon mit einer Restlaufzeit von mehr als einem Jahr</v>
      </c>
      <c r="E38" s="24"/>
      <c r="F38" s="24"/>
      <c r="G38" s="24"/>
      <c r="H38" s="23"/>
      <c r="I38" s="23"/>
      <c r="J38" s="26" t="str">
        <f>'[10]Eingabe Bilanz'!J43</f>
        <v> 6.</v>
      </c>
      <c r="K38" s="26" t="str">
        <f>'[10]Eingabe Bilanz'!K43</f>
        <v>Verbindlichkeiten nach dem Krankenhausfinanzierungsgesetz</v>
      </c>
      <c r="L38" s="23"/>
      <c r="M38" s="24">
        <f>'[10]Eingabe Bilanz'!M43</f>
        <v>696917.71</v>
      </c>
      <c r="N38" s="24"/>
      <c r="O38" s="24">
        <f>'[10]Eingabe Bilanz'!O43</f>
        <v>1081868.36</v>
      </c>
    </row>
    <row r="39" spans="1:15" ht="11.25" customHeight="1">
      <c r="A39" s="23"/>
      <c r="B39" s="26"/>
      <c r="C39" s="26"/>
      <c r="D39" s="26" t="str">
        <f>'[10]Eingabe Bilanz'!D41</f>
        <v>EUR 0,00 (Vorjahr EUR 0,00)</v>
      </c>
      <c r="E39" s="24"/>
      <c r="F39" s="24"/>
      <c r="G39" s="24"/>
      <c r="H39" s="23"/>
      <c r="I39" s="23"/>
      <c r="J39" s="26"/>
      <c r="K39" s="32" t="str">
        <f>'[10]Eingabe Bilanz'!K44</f>
        <v>-</v>
      </c>
      <c r="L39" s="26" t="str">
        <f>'[10]Eingabe Bilanz'!L44</f>
        <v>davon nach der BPflV</v>
      </c>
      <c r="M39" s="24"/>
      <c r="N39" s="24"/>
      <c r="O39" s="24"/>
    </row>
    <row r="40" spans="1:15" ht="11.25" customHeight="1">
      <c r="A40" s="23"/>
      <c r="B40" s="26" t="str">
        <f>'[10]Eingabe Bilanz'!B42</f>
        <v> 6.</v>
      </c>
      <c r="C40" s="26" t="str">
        <f>'[10]Eingabe Bilanz'!C42</f>
        <v>Sonstige Vermögensgegenstände</v>
      </c>
      <c r="D40" s="23"/>
      <c r="E40" s="24">
        <f>'[10]Eingabe Bilanz'!E42</f>
        <v>95764.67</v>
      </c>
      <c r="F40" s="24"/>
      <c r="G40" s="24">
        <f>'[10]Eingabe Bilanz'!G42</f>
        <v>22379.34</v>
      </c>
      <c r="H40" s="23"/>
      <c r="I40" s="23"/>
      <c r="J40" s="26"/>
      <c r="K40" s="26"/>
      <c r="L40" s="26" t="str">
        <f>'[10]Eingabe Bilanz'!L45</f>
        <v>EUR 0,00 (Vorjahr EUR 68.811,00)</v>
      </c>
      <c r="M40" s="24"/>
      <c r="N40" s="24"/>
      <c r="O40" s="24"/>
    </row>
    <row r="41" spans="1:15" ht="11.25" customHeight="1">
      <c r="A41" s="23"/>
      <c r="B41" s="26"/>
      <c r="C41" s="32" t="str">
        <f>'[10]Eingabe Bilanz'!C43</f>
        <v>-</v>
      </c>
      <c r="D41" s="26" t="str">
        <f>'[10]Eingabe Bilanz'!D43</f>
        <v>davon mit einer Restlaufzeit von mehr als einem Jahr</v>
      </c>
      <c r="E41" s="29"/>
      <c r="F41" s="24"/>
      <c r="G41" s="29"/>
      <c r="H41" s="23"/>
      <c r="I41" s="20"/>
      <c r="J41" s="26"/>
      <c r="K41" s="32" t="str">
        <f>'[10]Eingabe Bilanz'!K46</f>
        <v>-</v>
      </c>
      <c r="L41" s="26" t="str">
        <f>'[10]Eingabe Bilanz'!L46</f>
        <v>davon mit einer Restlaufzeit bis zu einem Jahr</v>
      </c>
      <c r="M41" s="24"/>
      <c r="N41" s="24"/>
      <c r="O41" s="24"/>
    </row>
    <row r="42" spans="1:15" ht="11.25" customHeight="1">
      <c r="A42" s="23"/>
      <c r="B42" s="26"/>
      <c r="C42" s="26"/>
      <c r="D42" s="26" t="str">
        <f>'[10]Eingabe Bilanz'!D44</f>
        <v>EUR 0,00 (Vorjahr EUR 0,00)</v>
      </c>
      <c r="E42" s="29"/>
      <c r="F42" s="24"/>
      <c r="G42" s="29"/>
      <c r="H42" s="23"/>
      <c r="I42" s="23"/>
      <c r="J42" s="26"/>
      <c r="K42" s="26"/>
      <c r="L42" s="26" t="str">
        <f>'[10]Eingabe Bilanz'!L47</f>
        <v>EUR 0,00 (Vorjahr EUR 0,00)</v>
      </c>
      <c r="M42" s="24"/>
      <c r="N42" s="24"/>
      <c r="O42" s="24"/>
    </row>
    <row r="43" spans="1:15" ht="11.25" customHeight="1">
      <c r="A43" s="23"/>
      <c r="B43" s="23"/>
      <c r="C43" s="23"/>
      <c r="D43" s="23"/>
      <c r="E43" s="30">
        <f>'[10]Eingabe Bilanz'!E45</f>
        <v>3860196.82</v>
      </c>
      <c r="F43" s="24"/>
      <c r="G43" s="30">
        <f>'[10]Eingabe Bilanz'!G45</f>
        <v>4306775.01</v>
      </c>
      <c r="H43" s="23"/>
      <c r="I43" s="23"/>
      <c r="J43" s="26" t="str">
        <f>'[10]Eingabe Bilanz'!J48</f>
        <v> 7.</v>
      </c>
      <c r="K43" s="26" t="str">
        <f>'[10]Eingabe Bilanz'!K48</f>
        <v>Verbindlichkeiten aus sonstigen Zuwendungen</v>
      </c>
      <c r="L43" s="23"/>
      <c r="M43" s="24">
        <f>'[10]Eingabe Bilanz'!M48</f>
        <v>134.49</v>
      </c>
      <c r="N43" s="23"/>
      <c r="O43" s="24">
        <f>'[10]Eingabe Bilanz'!O48</f>
        <v>134.49</v>
      </c>
    </row>
    <row r="44" spans="1:15" ht="11.25" customHeight="1">
      <c r="A44" s="23"/>
      <c r="B44" s="23"/>
      <c r="C44" s="23"/>
      <c r="D44" s="26"/>
      <c r="E44" s="29"/>
      <c r="F44" s="29"/>
      <c r="G44" s="29"/>
      <c r="H44" s="23"/>
      <c r="I44" s="23"/>
      <c r="J44" s="26"/>
      <c r="K44" s="32" t="str">
        <f>'[10]Eingabe Bilanz'!K49</f>
        <v>-</v>
      </c>
      <c r="L44" s="26" t="str">
        <f>'[10]Eingabe Bilanz'!L49</f>
        <v>davon mit einer Restlaufzeit bis zu einem Jahr</v>
      </c>
      <c r="M44" s="33"/>
      <c r="N44" s="23"/>
      <c r="O44" s="33"/>
    </row>
    <row r="45" spans="1:15" ht="11.25" customHeight="1">
      <c r="A45" s="26" t="str">
        <f>'[10]Eingabe Bilanz'!A47</f>
        <v>IV.</v>
      </c>
      <c r="B45" s="26" t="str">
        <f>'[10]Eingabe Bilanz'!B47</f>
        <v>Kassenbestand, Guthaben bei Kreditinstituten</v>
      </c>
      <c r="C45" s="23"/>
      <c r="D45" s="23"/>
      <c r="E45" s="27">
        <f>'[10]Eingabe Bilanz'!E47</f>
        <v>26266.53</v>
      </c>
      <c r="F45" s="24"/>
      <c r="G45" s="27">
        <f>'[10]Eingabe Bilanz'!G47</f>
        <v>94136.06</v>
      </c>
      <c r="H45" s="23"/>
      <c r="I45" s="23"/>
      <c r="J45" s="26"/>
      <c r="K45" s="26"/>
      <c r="L45" s="26" t="str">
        <f>'[10]Eingabe Bilanz'!L50</f>
        <v>EUR 134,49 (Vorjahr EUR 134,49)</v>
      </c>
      <c r="M45" s="23"/>
      <c r="N45" s="23"/>
      <c r="O45" s="23"/>
    </row>
    <row r="46" spans="1:15" ht="11.25" customHeight="1">
      <c r="A46" s="23"/>
      <c r="B46" s="23"/>
      <c r="C46" s="23"/>
      <c r="D46" s="23"/>
      <c r="E46" s="23"/>
      <c r="F46" s="23"/>
      <c r="G46" s="23"/>
      <c r="H46" s="23"/>
      <c r="J46" s="26" t="str">
        <f>'[10]Eingabe Bilanz'!J51</f>
        <v>10.</v>
      </c>
      <c r="K46" s="26" t="str">
        <f>'[10]Eingabe Bilanz'!K51</f>
        <v>sonstige Verbindlichkeiten</v>
      </c>
      <c r="L46" s="23"/>
      <c r="M46" s="24">
        <f>'[10]Eingabe Bilanz'!M51</f>
        <v>79039.48</v>
      </c>
      <c r="N46" s="24"/>
      <c r="O46" s="24">
        <f>'[10]Eingabe Bilanz'!O51</f>
        <v>76205.94</v>
      </c>
    </row>
    <row r="47" spans="1:15" ht="11.25" customHeight="1">
      <c r="A47" s="23"/>
      <c r="B47" s="23"/>
      <c r="C47" s="23"/>
      <c r="D47" s="26"/>
      <c r="E47" s="28">
        <f>'[10]Eingabe Bilanz'!E49</f>
        <v>4184737.9699999997</v>
      </c>
      <c r="F47" s="29"/>
      <c r="G47" s="28">
        <f>'[10]Eingabe Bilanz'!G49</f>
        <v>4587458.149999999</v>
      </c>
      <c r="H47" s="23"/>
      <c r="J47" s="26"/>
      <c r="K47" s="32" t="str">
        <f>'[10]Eingabe Bilanz'!K52</f>
        <v>-</v>
      </c>
      <c r="L47" s="26" t="str">
        <f>'[10]Eingabe Bilanz'!L52</f>
        <v>davon mit einer Restlaufzeit bis zu einem Jahr</v>
      </c>
      <c r="M47" s="24"/>
      <c r="N47" s="24"/>
      <c r="O47" s="24"/>
    </row>
    <row r="48" spans="1:15" ht="11.25" customHeight="1">
      <c r="A48" s="23"/>
      <c r="B48" s="23"/>
      <c r="C48" s="23"/>
      <c r="D48" s="23"/>
      <c r="E48" s="23"/>
      <c r="F48" s="23"/>
      <c r="G48" s="23"/>
      <c r="H48" s="23"/>
      <c r="J48" s="26"/>
      <c r="K48" s="26"/>
      <c r="L48" s="26" t="str">
        <f>'[10]Eingabe Bilanz'!L53</f>
        <v>EUR 79.039,48 (Vorjahr EUR 76.205,94)</v>
      </c>
      <c r="M48" s="24"/>
      <c r="N48" s="24"/>
      <c r="O48" s="24"/>
    </row>
    <row r="49" spans="1:15" ht="11.25" customHeight="1">
      <c r="A49" s="20" t="str">
        <f>'[10]Eingabe Bilanz'!A51</f>
        <v>E.</v>
      </c>
      <c r="B49" s="20" t="str">
        <f>'[10]Eingabe Bilanz'!B51</f>
        <v>Rechnungsabgrenzungsposten</v>
      </c>
      <c r="C49" s="20"/>
      <c r="D49" s="20"/>
      <c r="E49" s="24"/>
      <c r="F49" s="24"/>
      <c r="G49" s="24"/>
      <c r="H49" s="23"/>
      <c r="J49" s="23"/>
      <c r="K49" s="23"/>
      <c r="L49" s="23"/>
      <c r="M49" s="28">
        <f>'[10]Eingabe Bilanz'!M54</f>
        <v>1487495.65</v>
      </c>
      <c r="N49" s="29"/>
      <c r="O49" s="28">
        <f>'[10]Eingabe Bilanz'!O54</f>
        <v>1505632.52</v>
      </c>
    </row>
    <row r="50" spans="1:8" ht="11.25" customHeight="1" thickBot="1">
      <c r="A50" s="23"/>
      <c r="B50" s="26" t="str">
        <f>'[10]Eingabe Bilanz'!B52</f>
        <v> 2.</v>
      </c>
      <c r="C50" s="26" t="str">
        <f>'[10]Eingabe Bilanz'!C52</f>
        <v>andere Abgrenzungsposten</v>
      </c>
      <c r="D50" s="26"/>
      <c r="E50" s="35">
        <f>'[10]Eingabe Bilanz'!E52</f>
        <v>13003.91</v>
      </c>
      <c r="F50" s="29"/>
      <c r="G50" s="35">
        <f>'[10]Eingabe Bilanz'!G52</f>
        <v>9983.69</v>
      </c>
      <c r="H50" s="23"/>
    </row>
    <row r="51" spans="1:16" ht="11.25" customHeight="1" thickBot="1">
      <c r="A51" s="23"/>
      <c r="B51" s="23"/>
      <c r="C51" s="26"/>
      <c r="D51" s="26"/>
      <c r="E51" s="29"/>
      <c r="F51" s="29"/>
      <c r="G51" s="29"/>
      <c r="H51" s="23"/>
      <c r="I51" s="20" t="str">
        <f>'[10]Eingabe Bilanz'!I56</f>
        <v>F.</v>
      </c>
      <c r="J51" s="20" t="str">
        <f>'[10]Eingabe Bilanz'!J56</f>
        <v>Rechnungsabgrenzungsposten</v>
      </c>
      <c r="K51" s="20"/>
      <c r="L51" s="20"/>
      <c r="M51" s="35">
        <f>'[10]Eingabe Bilanz'!M56</f>
        <v>650.02</v>
      </c>
      <c r="N51" s="24"/>
      <c r="O51" s="35">
        <f>'[10]Eingabe Bilanz'!O56</f>
        <v>238.9</v>
      </c>
      <c r="P51" s="19"/>
    </row>
    <row r="52" spans="1:15" ht="11.25" customHeight="1">
      <c r="A52" s="23"/>
      <c r="B52" s="23"/>
      <c r="C52" s="26"/>
      <c r="D52" s="26"/>
      <c r="E52" s="29"/>
      <c r="F52" s="29"/>
      <c r="G52" s="29"/>
      <c r="J52" s="23"/>
      <c r="K52" s="23"/>
      <c r="L52" s="23"/>
      <c r="M52" s="23"/>
      <c r="N52" s="23"/>
      <c r="O52" s="23"/>
    </row>
    <row r="53" spans="1:17" s="19" customFormat="1" ht="15" customHeight="1" thickBot="1">
      <c r="A53" s="23"/>
      <c r="B53" s="23"/>
      <c r="C53" s="26"/>
      <c r="D53" s="26"/>
      <c r="E53" s="36">
        <f>'[10]Eingabe Bilanz'!E58</f>
        <v>7451796.300000001</v>
      </c>
      <c r="F53" s="37"/>
      <c r="G53" s="36">
        <f>'[10]Eingabe Bilanz'!G58</f>
        <v>7372569.75</v>
      </c>
      <c r="H53" s="25"/>
      <c r="M53" s="36">
        <f>'[10]Eingabe Bilanz'!M58</f>
        <v>7451796.299999999</v>
      </c>
      <c r="O53" s="36">
        <f>'[10]Eingabe Bilanz'!O58</f>
        <v>7372569.75</v>
      </c>
      <c r="P53" s="25"/>
      <c r="Q53" s="25"/>
    </row>
    <row r="54" spans="1:17" ht="11.25" customHeight="1" thickTop="1">
      <c r="A54" s="19"/>
      <c r="B54" s="19"/>
      <c r="C54" s="19"/>
      <c r="D54" s="19"/>
      <c r="E54" s="38">
        <f>IF(E53=M53,"","gleiche Bilanzsumme ??")</f>
      </c>
      <c r="G54" s="39">
        <f>IF(G53=O53,"","gleiche Bilanzsumme ??")</f>
      </c>
      <c r="J54" s="34"/>
      <c r="K54" s="34"/>
      <c r="L54" s="34"/>
      <c r="M54" s="38">
        <f>IF(M53=E53,"","gleiche Bilanzsumme ??")</f>
      </c>
      <c r="O54" s="39">
        <f>IF(O53=G53,"","gleiche Bilanzsumme ??")</f>
      </c>
      <c r="Q54" s="19"/>
    </row>
    <row r="55" ht="11.25" customHeight="1"/>
    <row r="56" spans="1:4" ht="11.25" customHeight="1">
      <c r="A56" s="23"/>
      <c r="B56" s="23"/>
      <c r="C56" s="23"/>
      <c r="D56" s="23"/>
    </row>
    <row r="57" spans="1:4" ht="11.25" customHeight="1">
      <c r="A57" s="23"/>
      <c r="B57" s="23"/>
      <c r="C57" s="23"/>
      <c r="D57" s="40"/>
    </row>
    <row r="58" s="19" customFormat="1" ht="14.25" customHeight="1"/>
    <row r="59" ht="11.25" customHeight="1"/>
    <row r="60" spans="9:15" ht="11.25" customHeight="1">
      <c r="I60" s="20"/>
      <c r="J60" s="23"/>
      <c r="K60" s="23"/>
      <c r="L60" s="23"/>
      <c r="M60" s="41"/>
      <c r="N60" s="23"/>
      <c r="O60" s="41"/>
    </row>
    <row r="61" spans="9:15" ht="11.25" customHeight="1">
      <c r="I61" s="26"/>
      <c r="J61" s="23"/>
      <c r="K61" s="23"/>
      <c r="L61" s="40"/>
      <c r="M61" s="23"/>
      <c r="N61" s="23"/>
      <c r="O61" s="23"/>
    </row>
    <row r="62" spans="1:15" ht="11.25" customHeight="1">
      <c r="A62" s="42"/>
      <c r="B62" s="43"/>
      <c r="C62" s="13"/>
      <c r="D62" s="13"/>
      <c r="E62" s="13"/>
      <c r="F62" s="13"/>
      <c r="G62" s="13"/>
      <c r="H62" s="44"/>
      <c r="I62" s="45"/>
      <c r="J62" s="46"/>
      <c r="K62" s="46"/>
      <c r="L62" s="46"/>
      <c r="M62" s="46"/>
      <c r="N62" s="46"/>
      <c r="O62" s="46"/>
    </row>
    <row r="63" spans="8:16" ht="11.25" customHeight="1">
      <c r="H63" s="123"/>
      <c r="I63" s="45"/>
      <c r="J63" s="46"/>
      <c r="K63" s="46"/>
      <c r="L63" s="46"/>
      <c r="M63" s="46"/>
      <c r="N63" s="46"/>
      <c r="O63" s="46"/>
      <c r="P63" s="24"/>
    </row>
    <row r="64" spans="8:16" s="13" customFormat="1" ht="11.25" customHeight="1">
      <c r="H64" s="124"/>
      <c r="I64" s="125"/>
      <c r="J64" s="51"/>
      <c r="K64" s="51"/>
      <c r="L64" s="51"/>
      <c r="M64" s="51"/>
      <c r="N64" s="51"/>
      <c r="O64" s="51"/>
      <c r="P64" s="126"/>
    </row>
    <row r="65" spans="1:17" ht="14.25">
      <c r="A65" s="13"/>
      <c r="B65" s="13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  <c r="O65" s="13"/>
      <c r="P65" s="13"/>
      <c r="Q65" s="13"/>
    </row>
    <row r="66" ht="14.25">
      <c r="A66" s="13"/>
    </row>
    <row r="67" ht="14.25">
      <c r="A67" s="13"/>
    </row>
    <row r="68" spans="1:8" ht="14.25">
      <c r="A68" s="13"/>
      <c r="H68" s="47"/>
    </row>
    <row r="69" spans="1:17" s="13" customFormat="1" ht="14.25">
      <c r="A69" s="25"/>
      <c r="B69" s="25"/>
      <c r="C69" s="25"/>
      <c r="D69" s="25"/>
      <c r="E69" s="25"/>
      <c r="F69" s="25"/>
      <c r="G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s="13" customFormat="1" ht="14.25">
      <c r="A70" s="25"/>
      <c r="B70" s="25"/>
      <c r="C70" s="25"/>
      <c r="D70" s="25"/>
      <c r="E70" s="25"/>
      <c r="F70" s="25"/>
      <c r="G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s="13" customFormat="1" ht="14.25">
      <c r="A71" s="25"/>
      <c r="B71" s="25"/>
      <c r="C71" s="25"/>
      <c r="D71" s="25"/>
      <c r="E71" s="25"/>
      <c r="F71" s="25"/>
      <c r="G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s="13" customFormat="1" ht="14.25">
      <c r="A72" s="25"/>
      <c r="B72" s="25"/>
      <c r="C72" s="25"/>
      <c r="D72" s="25"/>
      <c r="E72" s="25"/>
      <c r="F72" s="25"/>
      <c r="G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s="13" customFormat="1" ht="14.25">
      <c r="A73" s="25"/>
      <c r="B73" s="25"/>
      <c r="C73" s="25"/>
      <c r="D73" s="25"/>
      <c r="E73" s="25"/>
      <c r="F73" s="25"/>
      <c r="G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s="13" customFormat="1" ht="14.25">
      <c r="A74" s="25"/>
      <c r="B74" s="25"/>
      <c r="C74" s="25"/>
      <c r="D74" s="25"/>
      <c r="E74" s="25"/>
      <c r="F74" s="25"/>
      <c r="G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3" customFormat="1" ht="14.25">
      <c r="A75" s="25"/>
      <c r="B75" s="25"/>
      <c r="C75" s="25"/>
      <c r="D75" s="25"/>
      <c r="E75" s="25"/>
      <c r="F75" s="25"/>
      <c r="G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s="13" customFormat="1" ht="14.25">
      <c r="A76" s="25"/>
      <c r="B76" s="25"/>
      <c r="C76" s="25"/>
      <c r="D76" s="25"/>
      <c r="E76" s="25"/>
      <c r="F76" s="25"/>
      <c r="G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s="13" customFormat="1" ht="14.25">
      <c r="A77" s="25"/>
      <c r="B77" s="25"/>
      <c r="C77" s="25"/>
      <c r="D77" s="25"/>
      <c r="E77" s="25"/>
      <c r="F77" s="25"/>
      <c r="G77" s="25"/>
      <c r="I77" s="25"/>
      <c r="J77" s="25"/>
      <c r="K77" s="25"/>
      <c r="L77" s="25"/>
      <c r="M77" s="25"/>
      <c r="N77" s="25"/>
      <c r="O77" s="25"/>
      <c r="P77" s="25"/>
      <c r="Q77" s="25"/>
    </row>
  </sheetData>
  <sheetProtection password="DECD" sheet="1" objects="1" scenarios="1"/>
  <printOptions horizontalCentered="1" verticalCentered="1"/>
  <pageMargins left="0.5905511811023623" right="0.5905511811023623" top="0" bottom="0.18" header="0.15748031496062992" footer="0.15748031496062992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workbookViewId="0" topLeftCell="A29">
      <selection activeCell="B43" sqref="B43"/>
    </sheetView>
  </sheetViews>
  <sheetFormatPr defaultColWidth="11.00390625" defaultRowHeight="14.25"/>
  <cols>
    <col min="1" max="1" width="3.125" style="25" customWidth="1"/>
    <col min="2" max="2" width="55.75390625" style="25" customWidth="1"/>
    <col min="3" max="3" width="11.00390625" style="25" customWidth="1"/>
    <col min="4" max="4" width="2.50390625" style="25" customWidth="1"/>
    <col min="5" max="5" width="11.00390625" style="25" customWidth="1"/>
    <col min="6" max="6" width="5.375" style="25" customWidth="1"/>
    <col min="7" max="7" width="2.375" style="120" customWidth="1"/>
    <col min="8" max="8" width="11.50390625" style="25" customWidth="1"/>
    <col min="9" max="9" width="10.625" style="25" customWidth="1"/>
    <col min="10" max="11" width="11.625" style="23" customWidth="1"/>
    <col min="12" max="16384" width="7.00390625" style="25" customWidth="1"/>
  </cols>
  <sheetData>
    <row r="1" spans="1:11" s="51" customFormat="1" ht="14.25" customHeight="1">
      <c r="A1" s="1" t="str">
        <f>'[1]Anlage 1 Bilanz'!A1</f>
        <v>Rheinische Kliniken Bedburg-Hau</v>
      </c>
      <c r="B1" s="48"/>
      <c r="C1" s="48"/>
      <c r="D1" s="7"/>
      <c r="E1" s="7" t="s">
        <v>6</v>
      </c>
      <c r="F1" s="49"/>
      <c r="G1" s="50"/>
      <c r="J1" s="46"/>
      <c r="K1" s="46"/>
    </row>
    <row r="2" spans="1:11" s="13" customFormat="1" ht="18.75" customHeight="1">
      <c r="A2" s="52" t="str">
        <f>'[1]Anlage 1 Bilanz'!A2</f>
        <v>Jahresabschluss 2003</v>
      </c>
      <c r="B2" s="53"/>
      <c r="C2" s="54" t="s">
        <v>6</v>
      </c>
      <c r="D2" s="55"/>
      <c r="E2" s="55"/>
      <c r="F2" s="55"/>
      <c r="G2" s="56"/>
      <c r="J2" s="23"/>
      <c r="K2" s="23"/>
    </row>
    <row r="3" spans="1:11" s="13" customFormat="1" ht="18.75" customHeight="1">
      <c r="A3" s="1"/>
      <c r="B3" s="57"/>
      <c r="C3" s="55"/>
      <c r="D3" s="55"/>
      <c r="E3" s="55"/>
      <c r="F3" s="55"/>
      <c r="G3" s="56"/>
      <c r="J3" s="23"/>
      <c r="K3" s="23"/>
    </row>
    <row r="4" spans="1:11" s="13" customFormat="1" ht="18.75" customHeight="1">
      <c r="A4" s="58" t="s">
        <v>7</v>
      </c>
      <c r="B4" s="57"/>
      <c r="C4" s="55"/>
      <c r="D4" s="55"/>
      <c r="E4" s="55"/>
      <c r="F4" s="55"/>
      <c r="G4" s="56"/>
      <c r="J4" s="23"/>
      <c r="K4" s="23"/>
    </row>
    <row r="5" spans="1:11" s="13" customFormat="1" ht="18.75" customHeight="1">
      <c r="A5" s="1"/>
      <c r="B5" s="57"/>
      <c r="C5" s="55"/>
      <c r="D5" s="55"/>
      <c r="E5" s="55"/>
      <c r="F5" s="55"/>
      <c r="G5" s="56"/>
      <c r="J5" s="23"/>
      <c r="K5" s="23"/>
    </row>
    <row r="6" spans="1:9" ht="12" customHeight="1">
      <c r="A6" s="17"/>
      <c r="B6" s="59"/>
      <c r="C6" s="18">
        <f>'[1]Anlage 1 Bilanz'!E7</f>
        <v>2003</v>
      </c>
      <c r="D6" s="18"/>
      <c r="E6" s="18">
        <f>'[1]Anlage 1 Bilanz'!G7</f>
        <v>2002</v>
      </c>
      <c r="F6" s="18"/>
      <c r="G6" s="60"/>
      <c r="H6" s="18" t="s">
        <v>8</v>
      </c>
      <c r="I6" s="18" t="str">
        <f>H6</f>
        <v>( + / - )</v>
      </c>
    </row>
    <row r="7" spans="1:11" ht="12.75" customHeight="1">
      <c r="A7" s="61"/>
      <c r="B7" s="61"/>
      <c r="C7" s="62" t="s">
        <v>5</v>
      </c>
      <c r="D7" s="63"/>
      <c r="E7" s="62" t="s">
        <v>5</v>
      </c>
      <c r="F7" s="62"/>
      <c r="G7" s="64"/>
      <c r="H7" s="65"/>
      <c r="I7" s="65"/>
      <c r="J7" s="66">
        <f>C6</f>
        <v>2003</v>
      </c>
      <c r="K7" s="66">
        <f>E6</f>
        <v>2002</v>
      </c>
    </row>
    <row r="8" spans="1:11" s="23" customFormat="1" ht="11.25" customHeight="1">
      <c r="A8" s="26" t="s">
        <v>9</v>
      </c>
      <c r="B8" s="26" t="s">
        <v>10</v>
      </c>
      <c r="C8" s="67">
        <v>74434545.35</v>
      </c>
      <c r="D8" s="24"/>
      <c r="E8" s="67">
        <v>71895644.58</v>
      </c>
      <c r="F8" s="24"/>
      <c r="G8" s="68"/>
      <c r="H8" s="24">
        <f aca="true" t="shared" si="0" ref="H8:H15">SUM(C8-E8)</f>
        <v>2538900.769999996</v>
      </c>
      <c r="I8" s="69">
        <f aca="true" t="shared" si="1" ref="I8:I15">SUM(H8/E8)</f>
        <v>0.03531369368522596</v>
      </c>
      <c r="J8" s="70"/>
      <c r="K8" s="33"/>
    </row>
    <row r="9" spans="1:10" s="23" customFormat="1" ht="11.25" customHeight="1">
      <c r="A9" s="26" t="s">
        <v>11</v>
      </c>
      <c r="B9" s="26" t="s">
        <v>12</v>
      </c>
      <c r="C9" s="67">
        <v>1192.88</v>
      </c>
      <c r="D9" s="24"/>
      <c r="E9" s="67">
        <v>5059.92</v>
      </c>
      <c r="F9" s="24"/>
      <c r="G9" s="68"/>
      <c r="H9" s="24">
        <f t="shared" si="0"/>
        <v>-3867.04</v>
      </c>
      <c r="I9" s="69">
        <f t="shared" si="1"/>
        <v>-0.7642492371420891</v>
      </c>
      <c r="J9" s="71"/>
    </row>
    <row r="10" spans="1:11" s="23" customFormat="1" ht="11.25" customHeight="1">
      <c r="A10" s="26" t="s">
        <v>13</v>
      </c>
      <c r="B10" s="26" t="s">
        <v>14</v>
      </c>
      <c r="C10" s="67">
        <v>1666891.05</v>
      </c>
      <c r="D10" s="24"/>
      <c r="E10" s="67">
        <v>1349643.64</v>
      </c>
      <c r="F10" s="24"/>
      <c r="G10" s="68"/>
      <c r="H10" s="24">
        <f t="shared" si="0"/>
        <v>317247.41000000015</v>
      </c>
      <c r="I10" s="69">
        <f t="shared" si="1"/>
        <v>0.23506013039116028</v>
      </c>
      <c r="J10" s="72" t="s">
        <v>15</v>
      </c>
      <c r="K10" s="73"/>
    </row>
    <row r="11" spans="1:11" s="23" customFormat="1" ht="11.25" customHeight="1">
      <c r="A11" s="26" t="s">
        <v>16</v>
      </c>
      <c r="B11" s="26" t="s">
        <v>17</v>
      </c>
      <c r="C11" s="67">
        <v>107694.89</v>
      </c>
      <c r="D11" s="24"/>
      <c r="E11" s="67">
        <v>70691.65</v>
      </c>
      <c r="F11" s="24"/>
      <c r="G11" s="68"/>
      <c r="H11" s="24">
        <f t="shared" si="0"/>
        <v>37003.240000000005</v>
      </c>
      <c r="I11" s="69">
        <f t="shared" si="1"/>
        <v>0.5234456969104556</v>
      </c>
      <c r="J11" s="70">
        <f>SUM(C8:C11)</f>
        <v>76210324.16999999</v>
      </c>
      <c r="K11" s="24">
        <f>SUM(E8:E11)</f>
        <v>73321039.79</v>
      </c>
    </row>
    <row r="12" spans="1:9" s="23" customFormat="1" ht="11.25" customHeight="1" hidden="1">
      <c r="A12" s="26" t="s">
        <v>18</v>
      </c>
      <c r="B12" s="26" t="s">
        <v>19</v>
      </c>
      <c r="C12" s="67">
        <v>0</v>
      </c>
      <c r="D12" s="24"/>
      <c r="E12" s="67">
        <v>0</v>
      </c>
      <c r="F12" s="24"/>
      <c r="G12" s="68"/>
      <c r="H12" s="24">
        <f t="shared" si="0"/>
        <v>0</v>
      </c>
      <c r="I12" s="69" t="e">
        <f t="shared" si="1"/>
        <v>#DIV/0!</v>
      </c>
    </row>
    <row r="13" spans="1:9" s="23" customFormat="1" ht="11.25" customHeight="1">
      <c r="A13" s="26" t="s">
        <v>20</v>
      </c>
      <c r="B13" s="26" t="s">
        <v>21</v>
      </c>
      <c r="C13" s="67">
        <v>255674.79</v>
      </c>
      <c r="D13" s="24"/>
      <c r="E13" s="67">
        <v>86202.78</v>
      </c>
      <c r="F13" s="24"/>
      <c r="G13" s="68"/>
      <c r="H13" s="24">
        <f t="shared" si="0"/>
        <v>169472.01</v>
      </c>
      <c r="I13" s="69">
        <f t="shared" si="1"/>
        <v>1.9659691949609979</v>
      </c>
    </row>
    <row r="14" spans="1:9" s="23" customFormat="1" ht="11.25" customHeight="1">
      <c r="A14" s="26" t="s">
        <v>22</v>
      </c>
      <c r="B14" s="26" t="s">
        <v>23</v>
      </c>
      <c r="C14" s="67">
        <v>1576381.51</v>
      </c>
      <c r="D14" s="24"/>
      <c r="E14" s="67">
        <v>1061671.77</v>
      </c>
      <c r="F14" s="24"/>
      <c r="G14" s="68"/>
      <c r="H14" s="24">
        <f t="shared" si="0"/>
        <v>514709.74</v>
      </c>
      <c r="I14" s="69">
        <f t="shared" si="1"/>
        <v>0.48481061147552224</v>
      </c>
    </row>
    <row r="15" spans="1:11" s="23" customFormat="1" ht="11.25" customHeight="1">
      <c r="A15" s="26" t="s">
        <v>24</v>
      </c>
      <c r="B15" s="26" t="s">
        <v>25</v>
      </c>
      <c r="C15" s="74">
        <v>5700030.26</v>
      </c>
      <c r="D15" s="24"/>
      <c r="E15" s="74">
        <v>6017475.58</v>
      </c>
      <c r="F15" s="29"/>
      <c r="G15" s="68"/>
      <c r="H15" s="75">
        <f t="shared" si="0"/>
        <v>-317445.3200000003</v>
      </c>
      <c r="I15" s="69">
        <f t="shared" si="1"/>
        <v>-0.05275390249277925</v>
      </c>
      <c r="J15" s="24"/>
      <c r="K15" s="33"/>
    </row>
    <row r="16" spans="1:11" s="23" customFormat="1" ht="11.25" customHeight="1">
      <c r="A16" s="26"/>
      <c r="B16" s="76" t="s">
        <v>26</v>
      </c>
      <c r="C16" s="29"/>
      <c r="D16" s="24"/>
      <c r="E16" s="29"/>
      <c r="F16" s="29"/>
      <c r="G16" s="68"/>
      <c r="H16" s="29"/>
      <c r="I16" s="69"/>
      <c r="J16" s="24"/>
      <c r="K16" s="33"/>
    </row>
    <row r="17" spans="1:11" s="23" customFormat="1" ht="11.25" customHeight="1">
      <c r="A17" s="26"/>
      <c r="B17" s="77" t="s">
        <v>27</v>
      </c>
      <c r="C17" s="75"/>
      <c r="D17" s="24"/>
      <c r="E17" s="75"/>
      <c r="F17" s="29"/>
      <c r="G17" s="68"/>
      <c r="H17" s="29"/>
      <c r="I17" s="69"/>
      <c r="J17" s="24"/>
      <c r="K17" s="33"/>
    </row>
    <row r="18" spans="2:11" s="23" customFormat="1" ht="11.25" customHeight="1">
      <c r="B18" s="26"/>
      <c r="C18" s="27">
        <f>SUM(C8:C17)</f>
        <v>83742410.73</v>
      </c>
      <c r="D18" s="29"/>
      <c r="E18" s="27">
        <f>SUM(E8:E17)</f>
        <v>80486389.92</v>
      </c>
      <c r="F18" s="29"/>
      <c r="G18" s="68"/>
      <c r="H18" s="27">
        <f>C18-E18</f>
        <v>3256020.8100000024</v>
      </c>
      <c r="I18" s="69">
        <f>SUM(H18/E18)</f>
        <v>0.0404543030596396</v>
      </c>
      <c r="K18" s="33"/>
    </row>
    <row r="19" spans="3:9" s="23" customFormat="1" ht="11.25" customHeight="1">
      <c r="C19" s="24"/>
      <c r="D19" s="29"/>
      <c r="E19" s="24"/>
      <c r="F19" s="24"/>
      <c r="G19" s="68"/>
      <c r="H19" s="24"/>
      <c r="I19" s="78"/>
    </row>
    <row r="20" spans="1:9" s="23" customFormat="1" ht="11.25" customHeight="1">
      <c r="A20" s="26" t="s">
        <v>28</v>
      </c>
      <c r="B20" s="26" t="s">
        <v>29</v>
      </c>
      <c r="C20" s="24"/>
      <c r="D20" s="29"/>
      <c r="E20" s="24"/>
      <c r="F20" s="24"/>
      <c r="G20" s="68"/>
      <c r="H20" s="24"/>
      <c r="I20" s="78"/>
    </row>
    <row r="21" spans="2:10" s="23" customFormat="1" ht="11.25" customHeight="1">
      <c r="B21" s="26" t="s">
        <v>30</v>
      </c>
      <c r="C21" s="67">
        <v>48087830.04</v>
      </c>
      <c r="D21" s="29"/>
      <c r="E21" s="67">
        <v>46799470.42</v>
      </c>
      <c r="F21" s="24"/>
      <c r="G21" s="68"/>
      <c r="H21" s="24">
        <f>SUM(C21-E21)</f>
        <v>1288359.6199999973</v>
      </c>
      <c r="I21" s="69">
        <f>SUM(H21/E21)</f>
        <v>0.02752936322649946</v>
      </c>
      <c r="J21" s="71"/>
    </row>
    <row r="22" spans="2:11" s="23" customFormat="1" ht="11.25" customHeight="1">
      <c r="B22" s="26" t="s">
        <v>31</v>
      </c>
      <c r="C22" s="24"/>
      <c r="D22" s="29"/>
      <c r="E22" s="24"/>
      <c r="F22" s="24"/>
      <c r="G22" s="68"/>
      <c r="H22" s="24"/>
      <c r="I22" s="78"/>
      <c r="J22" s="72" t="s">
        <v>32</v>
      </c>
      <c r="K22" s="73"/>
    </row>
    <row r="23" spans="2:11" s="23" customFormat="1" ht="11.25" customHeight="1">
      <c r="B23" s="26" t="s">
        <v>33</v>
      </c>
      <c r="C23" s="67">
        <v>14916173.05</v>
      </c>
      <c r="D23" s="29"/>
      <c r="E23" s="67">
        <v>14174566.87</v>
      </c>
      <c r="F23" s="24"/>
      <c r="G23" s="68"/>
      <c r="H23" s="24">
        <f>SUM(C23-E23)</f>
        <v>741606.1800000016</v>
      </c>
      <c r="I23" s="69">
        <f>SUM(H23/E23)</f>
        <v>0.05231949496598633</v>
      </c>
      <c r="J23" s="70">
        <f>C21+C23</f>
        <v>63004003.09</v>
      </c>
      <c r="K23" s="24">
        <f>E21+E23</f>
        <v>60974037.29</v>
      </c>
    </row>
    <row r="24" spans="2:11" s="23" customFormat="1" ht="11.25" customHeight="1">
      <c r="B24" s="77" t="s">
        <v>34</v>
      </c>
      <c r="C24" s="24"/>
      <c r="D24" s="29"/>
      <c r="E24" s="24"/>
      <c r="F24" s="24"/>
      <c r="G24" s="68"/>
      <c r="H24" s="24"/>
      <c r="I24" s="69"/>
      <c r="J24" s="29"/>
      <c r="K24" s="24"/>
    </row>
    <row r="25" spans="1:9" s="23" customFormat="1" ht="11.25" customHeight="1">
      <c r="A25" s="26" t="s">
        <v>35</v>
      </c>
      <c r="B25" s="26" t="s">
        <v>36</v>
      </c>
      <c r="C25" s="24"/>
      <c r="D25" s="29"/>
      <c r="E25" s="24"/>
      <c r="F25" s="24"/>
      <c r="G25" s="68"/>
      <c r="H25" s="24"/>
      <c r="I25" s="78"/>
    </row>
    <row r="26" spans="2:11" s="23" customFormat="1" ht="11.25" customHeight="1">
      <c r="B26" s="26" t="s">
        <v>37</v>
      </c>
      <c r="C26" s="67">
        <v>7270709.1</v>
      </c>
      <c r="D26" s="29"/>
      <c r="E26" s="67">
        <v>6804800.13</v>
      </c>
      <c r="F26" s="24"/>
      <c r="G26" s="68"/>
      <c r="H26" s="24">
        <f>SUM(C26-E26)</f>
        <v>465908.96999999974</v>
      </c>
      <c r="I26" s="69">
        <f>SUM(H26/E26)</f>
        <v>0.06846769355443211</v>
      </c>
      <c r="J26" s="72" t="s">
        <v>38</v>
      </c>
      <c r="K26" s="73"/>
    </row>
    <row r="27" spans="2:11" s="23" customFormat="1" ht="11.25" customHeight="1">
      <c r="B27" s="26" t="s">
        <v>39</v>
      </c>
      <c r="C27" s="79">
        <v>981089.74</v>
      </c>
      <c r="D27" s="29"/>
      <c r="E27" s="79">
        <v>881522.51</v>
      </c>
      <c r="F27" s="29"/>
      <c r="G27" s="68"/>
      <c r="H27" s="75">
        <f>SUM(C27-E27)</f>
        <v>99567.22999999998</v>
      </c>
      <c r="I27" s="69">
        <f>SUM(H27/E27)</f>
        <v>0.11294916337417178</v>
      </c>
      <c r="J27" s="80">
        <f>C26+C27</f>
        <v>8251798.84</v>
      </c>
      <c r="K27" s="33">
        <f>E26+E27</f>
        <v>7686322.64</v>
      </c>
    </row>
    <row r="28" spans="2:9" s="23" customFormat="1" ht="11.25" customHeight="1">
      <c r="B28" s="26"/>
      <c r="C28" s="27">
        <f>SUM(C21:C27)</f>
        <v>71255801.92999999</v>
      </c>
      <c r="D28" s="29"/>
      <c r="E28" s="27">
        <f>SUM(E21:E27)</f>
        <v>68660359.93</v>
      </c>
      <c r="F28" s="29"/>
      <c r="G28" s="68"/>
      <c r="H28" s="27">
        <f>C28-E28</f>
        <v>2595441.999999985</v>
      </c>
      <c r="I28" s="69">
        <f>SUM(H28/E28)</f>
        <v>0.03780117090335773</v>
      </c>
    </row>
    <row r="29" spans="3:9" s="23" customFormat="1" ht="11.25" customHeight="1">
      <c r="C29" s="24"/>
      <c r="D29" s="29"/>
      <c r="E29" s="24"/>
      <c r="F29" s="24"/>
      <c r="G29" s="68"/>
      <c r="H29" s="24"/>
      <c r="I29" s="78"/>
    </row>
    <row r="30" spans="2:9" s="23" customFormat="1" ht="11.25" customHeight="1">
      <c r="B30" s="26"/>
      <c r="C30" s="28">
        <f>SUM(C18-C28)</f>
        <v>12486608.800000012</v>
      </c>
      <c r="D30" s="29"/>
      <c r="E30" s="28">
        <f>SUM(E18-E28)</f>
        <v>11826029.989999995</v>
      </c>
      <c r="F30" s="29"/>
      <c r="G30" s="68"/>
      <c r="H30" s="28">
        <f>SUM(C30-E30)</f>
        <v>660578.8100000173</v>
      </c>
      <c r="I30" s="69">
        <f>SUM(H30/E30)</f>
        <v>0.055858036091452325</v>
      </c>
    </row>
    <row r="31" spans="3:9" s="23" customFormat="1" ht="11.25" customHeight="1">
      <c r="C31" s="24"/>
      <c r="D31" s="29"/>
      <c r="E31" s="24"/>
      <c r="F31" s="24"/>
      <c r="G31" s="68"/>
      <c r="H31" s="24"/>
      <c r="I31" s="78"/>
    </row>
    <row r="32" spans="1:9" s="23" customFormat="1" ht="11.25" customHeight="1">
      <c r="A32" s="26" t="s">
        <v>40</v>
      </c>
      <c r="B32" s="26" t="s">
        <v>41</v>
      </c>
      <c r="C32" s="67">
        <v>3378467.06</v>
      </c>
      <c r="D32" s="29"/>
      <c r="E32" s="67">
        <v>3142872.93</v>
      </c>
      <c r="F32" s="24"/>
      <c r="G32" s="68"/>
      <c r="H32" s="24">
        <f>SUM(C32-E32)</f>
        <v>235594.1299999999</v>
      </c>
      <c r="I32" s="69">
        <f>SUM(H32/E32)</f>
        <v>0.07496139209166178</v>
      </c>
    </row>
    <row r="33" spans="1:9" s="23" customFormat="1" ht="11.25" customHeight="1">
      <c r="A33" s="26"/>
      <c r="B33" s="81" t="s">
        <v>42</v>
      </c>
      <c r="C33" s="24"/>
      <c r="D33" s="29"/>
      <c r="E33" s="24"/>
      <c r="F33" s="24"/>
      <c r="G33" s="68"/>
      <c r="H33" s="24"/>
      <c r="I33" s="69"/>
    </row>
    <row r="34" spans="1:9" s="23" customFormat="1" ht="11.25" customHeight="1">
      <c r="A34" s="26" t="s">
        <v>43</v>
      </c>
      <c r="B34" s="26" t="s">
        <v>44</v>
      </c>
      <c r="C34" s="24"/>
      <c r="D34" s="29"/>
      <c r="E34" s="24"/>
      <c r="F34" s="24"/>
      <c r="G34" s="68"/>
      <c r="H34" s="24">
        <f>SUM(C34-E34)</f>
        <v>0</v>
      </c>
      <c r="I34" s="69" t="e">
        <f>SUM(H34/E34)</f>
        <v>#DIV/0!</v>
      </c>
    </row>
    <row r="35" spans="1:9" s="23" customFormat="1" ht="11.25" customHeight="1">
      <c r="A35" s="26"/>
      <c r="B35" s="26" t="s">
        <v>45</v>
      </c>
      <c r="C35" s="67">
        <v>4082314.64</v>
      </c>
      <c r="D35" s="29"/>
      <c r="E35" s="67">
        <v>3784003.03</v>
      </c>
      <c r="F35" s="24"/>
      <c r="G35" s="68"/>
      <c r="H35" s="24"/>
      <c r="I35" s="69"/>
    </row>
    <row r="36" spans="1:9" s="23" customFormat="1" ht="11.25" customHeight="1">
      <c r="A36" s="26" t="s">
        <v>46</v>
      </c>
      <c r="B36" s="26" t="s">
        <v>47</v>
      </c>
      <c r="C36" s="24"/>
      <c r="D36" s="29"/>
      <c r="E36" s="24"/>
      <c r="F36" s="24"/>
      <c r="G36" s="68"/>
      <c r="H36" s="24">
        <f>SUM(C36-E36)</f>
        <v>0</v>
      </c>
      <c r="I36" s="69" t="e">
        <f>SUM(H36/E36)</f>
        <v>#DIV/0!</v>
      </c>
    </row>
    <row r="37" spans="1:9" s="23" customFormat="1" ht="11.25" customHeight="1">
      <c r="A37" s="26"/>
      <c r="B37" s="26" t="s">
        <v>48</v>
      </c>
      <c r="C37" s="24"/>
      <c r="D37" s="29"/>
      <c r="E37" s="24"/>
      <c r="F37" s="24"/>
      <c r="G37" s="68"/>
      <c r="H37" s="24"/>
      <c r="I37" s="69"/>
    </row>
    <row r="38" spans="1:9" s="23" customFormat="1" ht="11.25" customHeight="1">
      <c r="A38" s="26"/>
      <c r="B38" s="26" t="s">
        <v>49</v>
      </c>
      <c r="C38" s="67">
        <v>3148150.53</v>
      </c>
      <c r="D38" s="29"/>
      <c r="E38" s="67">
        <v>2550004.37</v>
      </c>
      <c r="F38" s="24"/>
      <c r="G38" s="68"/>
      <c r="H38" s="24"/>
      <c r="I38" s="78"/>
    </row>
    <row r="39" spans="1:9" s="23" customFormat="1" ht="11.25" customHeight="1">
      <c r="A39" s="26" t="s">
        <v>50</v>
      </c>
      <c r="B39" s="26" t="s">
        <v>51</v>
      </c>
      <c r="C39" s="67">
        <v>188442.31</v>
      </c>
      <c r="D39" s="29"/>
      <c r="E39" s="67">
        <v>173417.51</v>
      </c>
      <c r="F39" s="24"/>
      <c r="G39" s="68"/>
      <c r="H39" s="24">
        <f>SUM(C39-E39)</f>
        <v>15024.799999999988</v>
      </c>
      <c r="I39" s="69">
        <f>SUM(H39/E39)</f>
        <v>0.08663946333908258</v>
      </c>
    </row>
    <row r="40" spans="1:9" s="23" customFormat="1" ht="11.25" customHeight="1">
      <c r="A40" s="26" t="s">
        <v>52</v>
      </c>
      <c r="B40" s="26" t="s">
        <v>53</v>
      </c>
      <c r="C40" s="79">
        <v>625916.22</v>
      </c>
      <c r="D40" s="29"/>
      <c r="E40" s="79">
        <v>641731.26</v>
      </c>
      <c r="F40" s="24"/>
      <c r="G40" s="68"/>
      <c r="H40" s="24"/>
      <c r="I40" s="78"/>
    </row>
    <row r="41" spans="2:9" s="23" customFormat="1" ht="11.25" customHeight="1">
      <c r="B41" s="26"/>
      <c r="C41" s="27">
        <f>C32+C35-C38-C39-C40</f>
        <v>3498272.6399999997</v>
      </c>
      <c r="D41" s="29"/>
      <c r="E41" s="27">
        <f>E32+E35-E38-E39-E40</f>
        <v>3561722.8200000003</v>
      </c>
      <c r="F41" s="29"/>
      <c r="G41" s="68"/>
      <c r="H41" s="27">
        <f>C41-E41</f>
        <v>-63450.18000000063</v>
      </c>
      <c r="I41" s="69">
        <f>SUM(H41/E41)</f>
        <v>-0.017814463170382423</v>
      </c>
    </row>
    <row r="42" spans="3:9" s="23" customFormat="1" ht="11.25" customHeight="1">
      <c r="C42" s="24"/>
      <c r="D42" s="29"/>
      <c r="E42" s="24"/>
      <c r="F42" s="24"/>
      <c r="G42" s="68"/>
      <c r="H42" s="24"/>
      <c r="I42" s="78"/>
    </row>
    <row r="43" spans="1:7" s="23" customFormat="1" ht="11.25" customHeight="1">
      <c r="A43" s="26" t="s">
        <v>54</v>
      </c>
      <c r="B43" s="26" t="s">
        <v>55</v>
      </c>
      <c r="C43" s="24"/>
      <c r="D43" s="29"/>
      <c r="E43" s="24"/>
      <c r="F43" s="24"/>
      <c r="G43" s="68"/>
    </row>
    <row r="44" spans="1:7" s="23" customFormat="1" ht="11.25" customHeight="1">
      <c r="A44" s="26"/>
      <c r="B44" s="26" t="s">
        <v>56</v>
      </c>
      <c r="C44" s="24"/>
      <c r="D44" s="29"/>
      <c r="E44" s="24"/>
      <c r="F44" s="24"/>
      <c r="G44" s="68"/>
    </row>
    <row r="45" spans="1:9" s="23" customFormat="1" ht="11.25" customHeight="1">
      <c r="A45" s="26"/>
      <c r="B45" s="26" t="s">
        <v>57</v>
      </c>
      <c r="C45" s="67">
        <v>3799498.94</v>
      </c>
      <c r="D45" s="29"/>
      <c r="E45" s="67">
        <v>3801660.96</v>
      </c>
      <c r="F45" s="24"/>
      <c r="G45" s="68"/>
      <c r="H45" s="24">
        <f>SUM(C43-E45)</f>
        <v>-3801660.96</v>
      </c>
      <c r="I45" s="69">
        <f>SUM(H45/E45)</f>
        <v>-1</v>
      </c>
    </row>
    <row r="46" spans="1:11" s="23" customFormat="1" ht="11.25" customHeight="1">
      <c r="A46" s="26" t="s">
        <v>58</v>
      </c>
      <c r="B46" s="26" t="s">
        <v>59</v>
      </c>
      <c r="C46" s="74">
        <v>11887426.08</v>
      </c>
      <c r="D46" s="29"/>
      <c r="E46" s="74">
        <v>10863778.4</v>
      </c>
      <c r="F46" s="29"/>
      <c r="G46" s="68"/>
      <c r="H46" s="75">
        <f>SUM(C46-E46)</f>
        <v>1023647.6799999997</v>
      </c>
      <c r="I46" s="69">
        <f>SUM(H46/E46)</f>
        <v>0.09422575114381933</v>
      </c>
      <c r="J46" s="24"/>
      <c r="K46" s="33"/>
    </row>
    <row r="47" spans="1:11" s="23" customFormat="1" ht="11.25" customHeight="1">
      <c r="A47" s="26"/>
      <c r="B47" s="76" t="s">
        <v>26</v>
      </c>
      <c r="C47" s="29"/>
      <c r="D47" s="29"/>
      <c r="E47" s="29"/>
      <c r="F47" s="29"/>
      <c r="G47" s="68"/>
      <c r="H47" s="29"/>
      <c r="I47" s="69"/>
      <c r="J47" s="24"/>
      <c r="K47" s="33"/>
    </row>
    <row r="48" spans="1:11" s="23" customFormat="1" ht="11.25" customHeight="1">
      <c r="A48" s="26"/>
      <c r="B48" s="77" t="s">
        <v>27</v>
      </c>
      <c r="C48" s="75"/>
      <c r="D48" s="29"/>
      <c r="E48" s="75"/>
      <c r="F48" s="29"/>
      <c r="G48" s="68"/>
      <c r="H48" s="29"/>
      <c r="I48" s="69"/>
      <c r="J48" s="24"/>
      <c r="K48" s="33"/>
    </row>
    <row r="49" spans="2:11" s="23" customFormat="1" ht="11.25" customHeight="1">
      <c r="B49" s="26"/>
      <c r="C49" s="27">
        <f>SUM(C45:C46)</f>
        <v>15686925.02</v>
      </c>
      <c r="D49" s="29"/>
      <c r="E49" s="27">
        <f>SUM(E45:E46)</f>
        <v>14665439.36</v>
      </c>
      <c r="F49" s="29"/>
      <c r="G49" s="68"/>
      <c r="H49" s="27">
        <f>C49-E49</f>
        <v>1021485.6600000001</v>
      </c>
      <c r="I49" s="69">
        <f>SUM(H49/E49)</f>
        <v>0.06965257807318773</v>
      </c>
      <c r="J49" s="31"/>
      <c r="K49" s="33"/>
    </row>
    <row r="50" spans="1:9" ht="11.25" customHeight="1">
      <c r="A50" s="23"/>
      <c r="B50" s="23"/>
      <c r="C50" s="24"/>
      <c r="D50" s="29"/>
      <c r="E50" s="24"/>
      <c r="F50" s="24"/>
      <c r="G50" s="68"/>
      <c r="H50" s="24"/>
      <c r="I50" s="78"/>
    </row>
    <row r="51" spans="1:9" ht="11.25" customHeight="1">
      <c r="A51" s="23"/>
      <c r="B51" s="26"/>
      <c r="C51" s="28">
        <f>SUM(C30+C41-C49)</f>
        <v>297956.42000001296</v>
      </c>
      <c r="D51" s="29"/>
      <c r="E51" s="28">
        <f>SUM(E30+E41-E49)</f>
        <v>722313.4499999955</v>
      </c>
      <c r="F51" s="29"/>
      <c r="G51" s="68"/>
      <c r="H51" s="28">
        <f>SUM(C51-E51)</f>
        <v>-424357.02999998257</v>
      </c>
      <c r="I51" s="69">
        <f>SUM(H51/E51)</f>
        <v>-0.5874970623902755</v>
      </c>
    </row>
    <row r="52" spans="1:9" ht="11.25" customHeight="1">
      <c r="A52" s="23"/>
      <c r="B52" s="23"/>
      <c r="C52" s="24"/>
      <c r="D52" s="29"/>
      <c r="E52" s="24"/>
      <c r="F52" s="24"/>
      <c r="G52" s="68"/>
      <c r="H52" s="24"/>
      <c r="I52" s="78"/>
    </row>
    <row r="53" spans="1:9" ht="11.25" customHeight="1">
      <c r="A53" s="26" t="s">
        <v>60</v>
      </c>
      <c r="B53" s="26" t="s">
        <v>61</v>
      </c>
      <c r="C53" s="67">
        <v>9612.58</v>
      </c>
      <c r="D53" s="29"/>
      <c r="E53" s="67">
        <v>8791.71</v>
      </c>
      <c r="F53" s="24"/>
      <c r="G53" s="68"/>
      <c r="H53" s="24">
        <f>SUM(C53-E53)</f>
        <v>820.8700000000008</v>
      </c>
      <c r="I53" s="69">
        <f>SUM(H53/E53)</f>
        <v>0.09336863932045085</v>
      </c>
    </row>
    <row r="54" spans="1:9" ht="11.25" customHeight="1">
      <c r="A54" s="26" t="s">
        <v>62</v>
      </c>
      <c r="B54" s="26" t="s">
        <v>63</v>
      </c>
      <c r="C54" s="79">
        <v>564821.36</v>
      </c>
      <c r="D54" s="29"/>
      <c r="E54" s="79">
        <v>587772.58</v>
      </c>
      <c r="F54" s="29"/>
      <c r="G54" s="68"/>
      <c r="H54" s="75">
        <f>SUM(C54-E54)</f>
        <v>-22951.219999999972</v>
      </c>
      <c r="I54" s="69">
        <f>SUM(H54/E54)</f>
        <v>-0.039047789537919535</v>
      </c>
    </row>
    <row r="55" spans="1:9" ht="11.25" customHeight="1">
      <c r="A55" s="23"/>
      <c r="B55" s="26"/>
      <c r="C55" s="27">
        <f>C53-C54</f>
        <v>-555208.78</v>
      </c>
      <c r="D55" s="29"/>
      <c r="E55" s="27">
        <f>E53-E54</f>
        <v>-578980.87</v>
      </c>
      <c r="F55" s="29"/>
      <c r="G55" s="68"/>
      <c r="H55" s="27">
        <f>C55-E55</f>
        <v>23772.089999999967</v>
      </c>
      <c r="I55" s="69">
        <f>SUM(H55/E55)</f>
        <v>-0.041058506820786614</v>
      </c>
    </row>
    <row r="56" spans="1:9" ht="11.25" customHeight="1">
      <c r="A56" s="23"/>
      <c r="B56" s="23"/>
      <c r="C56" s="24"/>
      <c r="D56" s="29"/>
      <c r="E56" s="24"/>
      <c r="F56" s="24"/>
      <c r="G56" s="68"/>
      <c r="H56" s="24"/>
      <c r="I56" s="78"/>
    </row>
    <row r="57" spans="1:9" ht="11.25" customHeight="1">
      <c r="A57" s="26" t="s">
        <v>64</v>
      </c>
      <c r="B57" s="26" t="s">
        <v>65</v>
      </c>
      <c r="C57" s="24">
        <f>SUM(C51+C55)</f>
        <v>-257252.35999998706</v>
      </c>
      <c r="D57" s="29"/>
      <c r="E57" s="24">
        <f>SUM(E51+E55)</f>
        <v>143332.57999999553</v>
      </c>
      <c r="F57" s="24"/>
      <c r="G57" s="68"/>
      <c r="H57" s="24">
        <f>SUM(C57-E57)</f>
        <v>-400584.9399999826</v>
      </c>
      <c r="I57" s="69">
        <f>SUM(H57/E57)</f>
        <v>-2.7947933400765903</v>
      </c>
    </row>
    <row r="58" spans="1:9" ht="11.25" customHeight="1" hidden="1">
      <c r="A58" s="26"/>
      <c r="B58" s="26"/>
      <c r="C58" s="24"/>
      <c r="D58" s="29"/>
      <c r="E58" s="24"/>
      <c r="F58" s="24"/>
      <c r="G58" s="68"/>
      <c r="H58" s="24"/>
      <c r="I58" s="69"/>
    </row>
    <row r="59" spans="1:9" ht="11.25" customHeight="1" hidden="1">
      <c r="A59" s="26" t="s">
        <v>66</v>
      </c>
      <c r="B59" s="26" t="s">
        <v>67</v>
      </c>
      <c r="C59" s="67">
        <v>0</v>
      </c>
      <c r="D59" s="29"/>
      <c r="E59" s="67">
        <v>0</v>
      </c>
      <c r="F59" s="24"/>
      <c r="G59" s="68"/>
      <c r="H59" s="24">
        <f>SUM(C59-E59)</f>
        <v>0</v>
      </c>
      <c r="I59" s="69" t="e">
        <f>SUM(H59/E59)</f>
        <v>#DIV/0!</v>
      </c>
    </row>
    <row r="60" spans="1:9" ht="11.25" customHeight="1" hidden="1">
      <c r="A60" s="26" t="s">
        <v>68</v>
      </c>
      <c r="B60" s="26" t="s">
        <v>69</v>
      </c>
      <c r="C60" s="79">
        <v>0</v>
      </c>
      <c r="D60" s="29"/>
      <c r="E60" s="79">
        <v>0</v>
      </c>
      <c r="F60" s="29"/>
      <c r="G60" s="68"/>
      <c r="H60" s="24">
        <f>SUM(C60-E60)</f>
        <v>0</v>
      </c>
      <c r="I60" s="69" t="e">
        <f>SUM(H60/E60)</f>
        <v>#DIV/0!</v>
      </c>
    </row>
    <row r="61" spans="1:9" ht="11.25" customHeight="1" hidden="1">
      <c r="A61" s="26" t="s">
        <v>70</v>
      </c>
      <c r="B61" s="26" t="s">
        <v>71</v>
      </c>
      <c r="C61" s="27">
        <f>SUM(C59-C60)</f>
        <v>0</v>
      </c>
      <c r="D61" s="29"/>
      <c r="E61" s="27">
        <f>SUM(E59-E60)</f>
        <v>0</v>
      </c>
      <c r="F61" s="29"/>
      <c r="G61" s="68"/>
      <c r="H61" s="24">
        <f>SUM(C61-E61)</f>
        <v>0</v>
      </c>
      <c r="I61" s="69" t="e">
        <f>SUM(H61/E61)</f>
        <v>#DIV/0!</v>
      </c>
    </row>
    <row r="62" spans="1:9" ht="11.25" customHeight="1">
      <c r="A62" s="26"/>
      <c r="B62" s="26"/>
      <c r="C62" s="24"/>
      <c r="D62" s="29"/>
      <c r="E62" s="24"/>
      <c r="F62" s="24"/>
      <c r="G62" s="68"/>
      <c r="H62" s="24"/>
      <c r="I62" s="69"/>
    </row>
    <row r="63" spans="1:9" ht="11.25" customHeight="1" thickBot="1">
      <c r="A63" s="26" t="s">
        <v>72</v>
      </c>
      <c r="B63" s="26" t="s">
        <v>73</v>
      </c>
      <c r="C63" s="82">
        <v>166405.3</v>
      </c>
      <c r="D63" s="29"/>
      <c r="E63" s="82">
        <v>138113.67</v>
      </c>
      <c r="F63" s="29"/>
      <c r="G63" s="68"/>
      <c r="H63" s="35">
        <f>SUM(C63-E63)</f>
        <v>28291.629999999976</v>
      </c>
      <c r="I63" s="69">
        <f>SUM(H63/E63)</f>
        <v>0.20484308323716235</v>
      </c>
    </row>
    <row r="64" spans="1:12" ht="11.25" customHeight="1">
      <c r="A64" s="23"/>
      <c r="B64" s="23"/>
      <c r="C64" s="24"/>
      <c r="D64" s="29"/>
      <c r="E64" s="24"/>
      <c r="F64" s="24"/>
      <c r="G64" s="68"/>
      <c r="H64" s="24"/>
      <c r="I64" s="78"/>
      <c r="J64" s="83"/>
      <c r="K64" s="84" t="s">
        <v>74</v>
      </c>
      <c r="L64" s="85"/>
    </row>
    <row r="65" spans="1:12" ht="13.5" customHeight="1" thickBot="1">
      <c r="A65" s="26" t="s">
        <v>75</v>
      </c>
      <c r="B65" s="86" t="str">
        <f>IF(C65&gt;=0,"Jahresüberschuss",IF(C65&lt;0,"Jahresfehlbetrag"))</f>
        <v>Jahresfehlbetrag</v>
      </c>
      <c r="C65" s="87">
        <f>SUM(C57+C61-C63)</f>
        <v>-423657.65999998705</v>
      </c>
      <c r="D65" s="88"/>
      <c r="E65" s="87">
        <f>SUM(E57+E61-E63)</f>
        <v>5218.9099999955215</v>
      </c>
      <c r="F65" s="88"/>
      <c r="G65" s="89"/>
      <c r="H65" s="90">
        <f>SUM(C65-E65)</f>
        <v>-428876.5699999826</v>
      </c>
      <c r="I65" s="69">
        <f>SUM(H65/E65)</f>
        <v>-82.17742210544934</v>
      </c>
      <c r="J65" s="91">
        <f>C65/1000</f>
        <v>-423.65765999998706</v>
      </c>
      <c r="K65" s="92"/>
      <c r="L65" s="93">
        <f>E65/1000</f>
        <v>5.218909999995521</v>
      </c>
    </row>
    <row r="66" spans="1:9" ht="11.25" customHeight="1" thickTop="1">
      <c r="A66" s="23"/>
      <c r="B66" s="23"/>
      <c r="C66" s="23"/>
      <c r="D66" s="29"/>
      <c r="E66" s="23"/>
      <c r="F66" s="23"/>
      <c r="G66" s="94"/>
      <c r="H66" s="24"/>
      <c r="I66" s="69"/>
    </row>
    <row r="67" spans="1:9" ht="11.25" customHeight="1" hidden="1">
      <c r="A67" s="26" t="s">
        <v>76</v>
      </c>
      <c r="B67" s="77" t="s">
        <v>77</v>
      </c>
      <c r="C67" s="95">
        <v>0</v>
      </c>
      <c r="D67" s="29"/>
      <c r="E67" s="95">
        <v>0</v>
      </c>
      <c r="F67" s="96"/>
      <c r="G67" s="97"/>
      <c r="H67" s="24">
        <f>SUM(C67-E67)</f>
        <v>0</v>
      </c>
      <c r="I67" s="69" t="e">
        <f>SUM(H67/E67)</f>
        <v>#DIV/0!</v>
      </c>
    </row>
    <row r="68" spans="1:9" ht="11.25" customHeight="1" hidden="1">
      <c r="A68" s="26" t="s">
        <v>78</v>
      </c>
      <c r="B68" s="77" t="s">
        <v>79</v>
      </c>
      <c r="C68" s="95">
        <v>0</v>
      </c>
      <c r="D68" s="29"/>
      <c r="E68" s="95">
        <v>0</v>
      </c>
      <c r="F68" s="96"/>
      <c r="G68" s="97"/>
      <c r="H68" s="24">
        <f>SUM(C68-E68)</f>
        <v>0</v>
      </c>
      <c r="I68" s="69" t="e">
        <f>SUM(H68/E68)</f>
        <v>#DIV/0!</v>
      </c>
    </row>
    <row r="69" spans="1:9" ht="11.25" customHeight="1" hidden="1" thickBot="1">
      <c r="A69" s="26" t="s">
        <v>80</v>
      </c>
      <c r="B69" s="77" t="s">
        <v>81</v>
      </c>
      <c r="C69" s="98">
        <v>0</v>
      </c>
      <c r="D69" s="29"/>
      <c r="E69" s="98">
        <v>0</v>
      </c>
      <c r="F69" s="99"/>
      <c r="G69" s="97"/>
      <c r="H69" s="24">
        <f>SUM(C69-E69)</f>
        <v>0</v>
      </c>
      <c r="I69" s="69" t="e">
        <f>SUM(H69/E69)</f>
        <v>#DIV/0!</v>
      </c>
    </row>
    <row r="70" spans="1:9" ht="13.5" customHeight="1" hidden="1" thickBot="1">
      <c r="A70" s="26" t="s">
        <v>82</v>
      </c>
      <c r="B70" s="86" t="str">
        <f>IF(C70&gt;=0,"Bilanzgewinn",IF(C70&lt;0,"Bilanzverlust"))</f>
        <v>Bilanzverlust</v>
      </c>
      <c r="C70" s="100">
        <f>C65+C67+C68-C69</f>
        <v>-423657.65999998705</v>
      </c>
      <c r="D70" s="88"/>
      <c r="E70" s="100">
        <f>E65+E67+E68-E69</f>
        <v>5218.9099999955215</v>
      </c>
      <c r="F70" s="88"/>
      <c r="G70" s="89"/>
      <c r="H70" s="24">
        <f>SUM(C70-E70)</f>
        <v>-428876.5699999826</v>
      </c>
      <c r="I70" s="69">
        <f>SUM(H70/E70)</f>
        <v>-82.17742210544934</v>
      </c>
    </row>
    <row r="71" spans="1:9" ht="24" customHeight="1">
      <c r="A71" s="101"/>
      <c r="B71" s="101"/>
      <c r="C71" s="102"/>
      <c r="D71" s="102"/>
      <c r="E71" s="102"/>
      <c r="F71" s="102"/>
      <c r="G71" s="103"/>
      <c r="H71" s="102"/>
      <c r="I71" s="104"/>
    </row>
    <row r="72" spans="1:11" s="110" customFormat="1" ht="12.75" customHeight="1">
      <c r="A72" s="105"/>
      <c r="B72" s="105"/>
      <c r="C72" s="105"/>
      <c r="D72" s="105"/>
      <c r="E72" s="105"/>
      <c r="F72" s="105"/>
      <c r="G72" s="106"/>
      <c r="H72" s="107"/>
      <c r="I72" s="108"/>
      <c r="J72" s="109"/>
      <c r="K72" s="109"/>
    </row>
    <row r="73" spans="7:8" ht="9.75" customHeight="1">
      <c r="G73" s="111"/>
      <c r="H73" s="102"/>
    </row>
    <row r="74" spans="1:9" ht="12">
      <c r="A74" s="112"/>
      <c r="B74" s="113" t="s">
        <v>83</v>
      </c>
      <c r="C74" s="114">
        <f>'[1]III.1.1 Betten'!C24</f>
        <v>1121</v>
      </c>
      <c r="D74" s="114"/>
      <c r="E74" s="114">
        <f>'[1]III.1.1 Betten'!E24</f>
        <v>1045</v>
      </c>
      <c r="F74" s="114"/>
      <c r="G74" s="115"/>
      <c r="H74" s="116">
        <f>SUM(C74-E74)</f>
        <v>76</v>
      </c>
      <c r="I74" s="117">
        <f>SUM(H74/E74)</f>
        <v>0.07272727272727272</v>
      </c>
    </row>
    <row r="75" spans="1:9" ht="12">
      <c r="A75" s="112"/>
      <c r="B75" s="113" t="s">
        <v>84</v>
      </c>
      <c r="C75" s="114">
        <f>'[1]III.2.1 BT und Auslastung'!C24</f>
        <v>368689</v>
      </c>
      <c r="D75" s="114"/>
      <c r="E75" s="114">
        <f>'[1]III.2.1 BT und Auslastung'!E24</f>
        <v>361176</v>
      </c>
      <c r="F75" s="114"/>
      <c r="G75" s="115"/>
      <c r="H75" s="116">
        <f>SUM(C75-E75)</f>
        <v>7513</v>
      </c>
      <c r="I75" s="117">
        <f>SUM(H75/E75)</f>
        <v>0.02080149290096795</v>
      </c>
    </row>
    <row r="76" spans="1:9" ht="12">
      <c r="A76" s="112"/>
      <c r="B76" s="113" t="s">
        <v>85</v>
      </c>
      <c r="C76" s="118">
        <f>'[1]V.1.2a)Personalbestand und Aufw'!C16</f>
        <v>1224.88</v>
      </c>
      <c r="D76" s="118"/>
      <c r="E76" s="118">
        <f>'[1]V.1.2a)Personalbestand und Aufw'!E16</f>
        <v>1202.26</v>
      </c>
      <c r="F76" s="118"/>
      <c r="G76" s="119"/>
      <c r="H76" s="116">
        <f>SUM(C76-E76)</f>
        <v>22.62000000000012</v>
      </c>
      <c r="I76" s="117">
        <f>SUM(H76/E76)</f>
        <v>0.018814565900886763</v>
      </c>
    </row>
    <row r="77" spans="1:9" ht="12">
      <c r="A77" s="112"/>
      <c r="B77" s="113" t="s">
        <v>86</v>
      </c>
      <c r="C77" s="114">
        <f>'[1]III.2.2 FZ und VD der KHG'!C18</f>
        <v>4453</v>
      </c>
      <c r="D77" s="114"/>
      <c r="E77" s="114">
        <f>'[1]III.2.2 FZ und VD der KHG'!E18</f>
        <v>4252</v>
      </c>
      <c r="F77" s="114"/>
      <c r="G77" s="115"/>
      <c r="H77" s="116"/>
      <c r="I77" s="117"/>
    </row>
    <row r="78" spans="1:9" ht="12">
      <c r="A78" s="112"/>
      <c r="B78" s="113"/>
      <c r="C78" s="118"/>
      <c r="D78" s="118"/>
      <c r="E78" s="118"/>
      <c r="F78" s="118"/>
      <c r="G78" s="119"/>
      <c r="H78" s="116"/>
      <c r="I78" s="117"/>
    </row>
    <row r="79" spans="1:9" ht="7.5" customHeight="1">
      <c r="A79" s="112"/>
      <c r="B79" s="113" t="s">
        <v>87</v>
      </c>
      <c r="C79" s="114">
        <f>SUM(C21/C76)</f>
        <v>39259.21726209914</v>
      </c>
      <c r="D79" s="114"/>
      <c r="E79" s="114">
        <f>SUM(E21/E76)</f>
        <v>38926.24758371733</v>
      </c>
      <c r="F79" s="114"/>
      <c r="G79" s="115"/>
      <c r="H79" s="116">
        <f>SUM(C79-E79)</f>
        <v>332.96967838180717</v>
      </c>
      <c r="I79" s="117">
        <f>SUM(H79/E79)</f>
        <v>0.008553860159926817</v>
      </c>
    </row>
    <row r="80" spans="1:9" ht="12">
      <c r="A80" s="112"/>
      <c r="B80" s="113" t="s">
        <v>88</v>
      </c>
      <c r="C80" s="114">
        <f>SUM(C23/C76)</f>
        <v>12177.660709620533</v>
      </c>
      <c r="D80" s="114"/>
      <c r="E80" s="114">
        <f>SUM(E23/E76)</f>
        <v>11789.934681350123</v>
      </c>
      <c r="F80" s="114"/>
      <c r="G80" s="115"/>
      <c r="H80" s="116">
        <f>SUM(C80-E80)</f>
        <v>387.7260282704101</v>
      </c>
      <c r="I80" s="117">
        <f>SUM(H80/E80)</f>
        <v>0.03288618968209667</v>
      </c>
    </row>
    <row r="81" spans="1:9" ht="12">
      <c r="A81" s="112"/>
      <c r="B81" s="113" t="s">
        <v>89</v>
      </c>
      <c r="C81" s="114">
        <f>SUM((C21+C23)/C76)</f>
        <v>51436.877971719674</v>
      </c>
      <c r="D81" s="114"/>
      <c r="E81" s="114">
        <f>SUM((E21+E23)/E76)</f>
        <v>50716.18226506746</v>
      </c>
      <c r="F81" s="114"/>
      <c r="G81" s="115"/>
      <c r="H81" s="116">
        <f>SUM(C81-E81)</f>
        <v>720.6957066522154</v>
      </c>
      <c r="I81" s="117">
        <f>SUM(H81/E81)</f>
        <v>0.01421036983591369</v>
      </c>
    </row>
  </sheetData>
  <sheetProtection password="DECD" sheet="1" objects="1" scenarios="1" formatRows="0"/>
  <printOptions horizontalCentered="1" verticalCentered="1"/>
  <pageMargins left="0.5905511811023623" right="0.5905511811023623" top="0" bottom="0" header="0.15748031496062992" footer="0.15748031496062992"/>
  <pageSetup fitToHeight="1" fitToWidth="1" horizontalDpi="600" verticalDpi="600" orientation="portrait" paperSize="9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workbookViewId="0" topLeftCell="A1">
      <selection activeCell="B8" sqref="B8"/>
    </sheetView>
  </sheetViews>
  <sheetFormatPr defaultColWidth="11.00390625" defaultRowHeight="14.25"/>
  <cols>
    <col min="1" max="1" width="3.125" style="25" customWidth="1"/>
    <col min="2" max="2" width="55.75390625" style="25" customWidth="1"/>
    <col min="3" max="3" width="11.00390625" style="25" customWidth="1"/>
    <col min="4" max="4" width="2.50390625" style="25" customWidth="1"/>
    <col min="5" max="5" width="11.00390625" style="25" customWidth="1"/>
    <col min="6" max="6" width="5.375" style="25" customWidth="1"/>
    <col min="7" max="7" width="2.375" style="120" customWidth="1"/>
    <col min="8" max="8" width="11.50390625" style="25" customWidth="1"/>
    <col min="9" max="9" width="10.625" style="25" customWidth="1"/>
    <col min="10" max="11" width="11.625" style="23" customWidth="1"/>
    <col min="12" max="16384" width="7.00390625" style="25" customWidth="1"/>
  </cols>
  <sheetData>
    <row r="1" spans="1:11" s="51" customFormat="1" ht="14.25" customHeight="1">
      <c r="A1" s="1" t="str">
        <f>'[10]Anlage 1 Bilanz'!A1</f>
        <v>Rheinische Klinik für Orthopädie Viersen</v>
      </c>
      <c r="B1" s="48"/>
      <c r="C1" s="48"/>
      <c r="D1" s="7"/>
      <c r="E1" s="7" t="s">
        <v>6</v>
      </c>
      <c r="F1" s="49"/>
      <c r="G1" s="50"/>
      <c r="J1" s="46"/>
      <c r="K1" s="46"/>
    </row>
    <row r="2" spans="1:11" s="13" customFormat="1" ht="18.75" customHeight="1">
      <c r="A2" s="52" t="str">
        <f>'[10]Anlage 1 Bilanz'!A2</f>
        <v>Jahresabschluss 2003</v>
      </c>
      <c r="B2" s="53"/>
      <c r="C2" s="54" t="s">
        <v>6</v>
      </c>
      <c r="D2" s="55"/>
      <c r="E2" s="55"/>
      <c r="F2" s="55"/>
      <c r="G2" s="56"/>
      <c r="J2" s="23"/>
      <c r="K2" s="23"/>
    </row>
    <row r="3" spans="1:11" s="13" customFormat="1" ht="18.75" customHeight="1">
      <c r="A3" s="1"/>
      <c r="B3" s="57"/>
      <c r="C3" s="55"/>
      <c r="D3" s="55"/>
      <c r="E3" s="55"/>
      <c r="F3" s="55"/>
      <c r="G3" s="56"/>
      <c r="J3" s="23"/>
      <c r="K3" s="23"/>
    </row>
    <row r="4" spans="1:11" s="13" customFormat="1" ht="18.75" customHeight="1">
      <c r="A4" s="58" t="s">
        <v>7</v>
      </c>
      <c r="B4" s="57"/>
      <c r="C4" s="55"/>
      <c r="D4" s="55"/>
      <c r="E4" s="55"/>
      <c r="F4" s="55"/>
      <c r="G4" s="56"/>
      <c r="J4" s="23"/>
      <c r="K4" s="23"/>
    </row>
    <row r="5" spans="1:11" s="13" customFormat="1" ht="18.75" customHeight="1">
      <c r="A5" s="1"/>
      <c r="B5" s="57"/>
      <c r="C5" s="55"/>
      <c r="D5" s="55"/>
      <c r="E5" s="55"/>
      <c r="F5" s="55"/>
      <c r="G5" s="56"/>
      <c r="J5" s="23"/>
      <c r="K5" s="23"/>
    </row>
    <row r="6" spans="1:9" ht="12" customHeight="1">
      <c r="A6" s="17"/>
      <c r="B6" s="59"/>
      <c r="C6" s="18">
        <f>'[10]Anlage 1 Bilanz'!E7</f>
        <v>2003</v>
      </c>
      <c r="D6" s="18"/>
      <c r="E6" s="18">
        <f>'[10]Anlage 1 Bilanz'!G7</f>
        <v>2002</v>
      </c>
      <c r="F6" s="18"/>
      <c r="G6" s="60"/>
      <c r="H6" s="18" t="s">
        <v>8</v>
      </c>
      <c r="I6" s="18" t="str">
        <f>H6</f>
        <v>( + / - )</v>
      </c>
    </row>
    <row r="7" spans="1:11" ht="12.75" customHeight="1">
      <c r="A7" s="61"/>
      <c r="B7" s="61"/>
      <c r="C7" s="62" t="s">
        <v>5</v>
      </c>
      <c r="D7" s="63"/>
      <c r="E7" s="62" t="s">
        <v>5</v>
      </c>
      <c r="F7" s="62"/>
      <c r="G7" s="64"/>
      <c r="H7" s="65"/>
      <c r="I7" s="65"/>
      <c r="J7" s="66">
        <f>C6</f>
        <v>2003</v>
      </c>
      <c r="K7" s="66">
        <f>E6</f>
        <v>2002</v>
      </c>
    </row>
    <row r="8" spans="1:11" s="23" customFormat="1" ht="11.25" customHeight="1">
      <c r="A8" s="26" t="s">
        <v>9</v>
      </c>
      <c r="B8" s="26" t="s">
        <v>10</v>
      </c>
      <c r="C8" s="67">
        <v>10440289.18</v>
      </c>
      <c r="D8" s="24"/>
      <c r="E8" s="67">
        <v>10118596.46</v>
      </c>
      <c r="F8" s="24"/>
      <c r="G8" s="68"/>
      <c r="H8" s="24">
        <f aca="true" t="shared" si="0" ref="H8:H15">SUM(C8-E8)</f>
        <v>321692.7199999988</v>
      </c>
      <c r="I8" s="69">
        <f aca="true" t="shared" si="1" ref="I8:I15">SUM(H8/E8)</f>
        <v>0.03179222743704504</v>
      </c>
      <c r="J8" s="70"/>
      <c r="K8" s="33"/>
    </row>
    <row r="9" spans="1:10" s="23" customFormat="1" ht="11.25" customHeight="1">
      <c r="A9" s="26" t="s">
        <v>11</v>
      </c>
      <c r="B9" s="26" t="s">
        <v>12</v>
      </c>
      <c r="C9" s="67">
        <v>348212.98</v>
      </c>
      <c r="D9" s="24"/>
      <c r="E9" s="67">
        <v>404027.48</v>
      </c>
      <c r="F9" s="24"/>
      <c r="G9" s="68"/>
      <c r="H9" s="24">
        <f t="shared" si="0"/>
        <v>-55814.5</v>
      </c>
      <c r="I9" s="69">
        <f t="shared" si="1"/>
        <v>-0.13814530635391434</v>
      </c>
      <c r="J9" s="71"/>
    </row>
    <row r="10" spans="1:11" s="23" customFormat="1" ht="11.25" customHeight="1">
      <c r="A10" s="26" t="s">
        <v>13</v>
      </c>
      <c r="B10" s="26" t="s">
        <v>14</v>
      </c>
      <c r="C10" s="67">
        <v>28199.68</v>
      </c>
      <c r="D10" s="24"/>
      <c r="E10" s="67">
        <v>23818.24</v>
      </c>
      <c r="F10" s="24"/>
      <c r="G10" s="68"/>
      <c r="H10" s="24">
        <f t="shared" si="0"/>
        <v>4381.439999999999</v>
      </c>
      <c r="I10" s="69">
        <f t="shared" si="1"/>
        <v>0.18395313843508163</v>
      </c>
      <c r="J10" s="72" t="s">
        <v>15</v>
      </c>
      <c r="K10" s="73"/>
    </row>
    <row r="11" spans="1:11" s="23" customFormat="1" ht="11.25" customHeight="1">
      <c r="A11" s="26" t="s">
        <v>16</v>
      </c>
      <c r="B11" s="26" t="s">
        <v>17</v>
      </c>
      <c r="C11" s="67">
        <v>218247.09</v>
      </c>
      <c r="D11" s="24"/>
      <c r="E11" s="67">
        <v>204139.57</v>
      </c>
      <c r="F11" s="24"/>
      <c r="G11" s="68"/>
      <c r="H11" s="24">
        <f t="shared" si="0"/>
        <v>14107.51999999999</v>
      </c>
      <c r="I11" s="69">
        <f t="shared" si="1"/>
        <v>0.06910722894145407</v>
      </c>
      <c r="J11" s="70">
        <f>SUM(C8:C11)</f>
        <v>11034948.93</v>
      </c>
      <c r="K11" s="24">
        <f>SUM(E8:E11)</f>
        <v>10750581.750000002</v>
      </c>
    </row>
    <row r="12" spans="1:9" s="23" customFormat="1" ht="11.25" customHeight="1">
      <c r="A12" s="26" t="s">
        <v>18</v>
      </c>
      <c r="B12" s="26" t="s">
        <v>19</v>
      </c>
      <c r="C12" s="67">
        <v>110922.74</v>
      </c>
      <c r="D12" s="24"/>
      <c r="E12" s="67">
        <v>1322.92</v>
      </c>
      <c r="F12" s="24"/>
      <c r="G12" s="68"/>
      <c r="H12" s="24">
        <f t="shared" si="0"/>
        <v>109599.82</v>
      </c>
      <c r="I12" s="69">
        <f t="shared" si="1"/>
        <v>82.84689928340337</v>
      </c>
    </row>
    <row r="13" spans="1:9" s="23" customFormat="1" ht="11.25" customHeight="1" hidden="1">
      <c r="A13" s="26" t="s">
        <v>20</v>
      </c>
      <c r="B13" s="26" t="s">
        <v>21</v>
      </c>
      <c r="C13" s="67"/>
      <c r="D13" s="24"/>
      <c r="E13" s="67">
        <v>0</v>
      </c>
      <c r="F13" s="24"/>
      <c r="G13" s="68"/>
      <c r="H13" s="24">
        <f t="shared" si="0"/>
        <v>0</v>
      </c>
      <c r="I13" s="69" t="e">
        <f t="shared" si="1"/>
        <v>#DIV/0!</v>
      </c>
    </row>
    <row r="14" spans="1:9" s="23" customFormat="1" ht="11.25" customHeight="1">
      <c r="A14" s="26" t="s">
        <v>22</v>
      </c>
      <c r="B14" s="26" t="s">
        <v>23</v>
      </c>
      <c r="C14" s="67">
        <v>14094.03</v>
      </c>
      <c r="D14" s="24"/>
      <c r="E14" s="67">
        <v>23997.75</v>
      </c>
      <c r="F14" s="24"/>
      <c r="G14" s="68"/>
      <c r="H14" s="24">
        <f t="shared" si="0"/>
        <v>-9903.72</v>
      </c>
      <c r="I14" s="69">
        <f t="shared" si="1"/>
        <v>-0.4126936900334406</v>
      </c>
    </row>
    <row r="15" spans="1:11" s="23" customFormat="1" ht="11.25" customHeight="1">
      <c r="A15" s="26" t="s">
        <v>24</v>
      </c>
      <c r="B15" s="26" t="s">
        <v>25</v>
      </c>
      <c r="C15" s="74">
        <v>744835.61</v>
      </c>
      <c r="D15" s="24"/>
      <c r="E15" s="74">
        <v>929246.86</v>
      </c>
      <c r="F15" s="29"/>
      <c r="G15" s="68"/>
      <c r="H15" s="75">
        <f t="shared" si="0"/>
        <v>-184411.25</v>
      </c>
      <c r="I15" s="69">
        <f t="shared" si="1"/>
        <v>-0.19845237895127243</v>
      </c>
      <c r="J15" s="24"/>
      <c r="K15" s="33"/>
    </row>
    <row r="16" spans="1:11" s="23" customFormat="1" ht="11.25" customHeight="1">
      <c r="A16" s="26"/>
      <c r="B16" s="76" t="s">
        <v>26</v>
      </c>
      <c r="C16" s="29"/>
      <c r="D16" s="24"/>
      <c r="E16" s="29"/>
      <c r="F16" s="29"/>
      <c r="G16" s="68"/>
      <c r="H16" s="29"/>
      <c r="I16" s="69"/>
      <c r="J16" s="24"/>
      <c r="K16" s="33"/>
    </row>
    <row r="17" spans="1:11" s="23" customFormat="1" ht="11.25" customHeight="1">
      <c r="A17" s="26"/>
      <c r="B17" s="77" t="s">
        <v>183</v>
      </c>
      <c r="C17" s="75"/>
      <c r="D17" s="24"/>
      <c r="E17" s="75"/>
      <c r="F17" s="29"/>
      <c r="G17" s="68"/>
      <c r="H17" s="29"/>
      <c r="I17" s="69"/>
      <c r="J17" s="24"/>
      <c r="K17" s="33"/>
    </row>
    <row r="18" spans="2:11" s="23" customFormat="1" ht="11.25" customHeight="1">
      <c r="B18" s="26"/>
      <c r="C18" s="27">
        <f>SUM(C8:C17)</f>
        <v>11904801.309999999</v>
      </c>
      <c r="D18" s="29"/>
      <c r="E18" s="27">
        <f>SUM(E8:E17)</f>
        <v>11705149.280000001</v>
      </c>
      <c r="F18" s="29"/>
      <c r="G18" s="68"/>
      <c r="H18" s="27">
        <f>C18-E18</f>
        <v>199652.02999999747</v>
      </c>
      <c r="I18" s="69">
        <f>SUM(H18/E18)</f>
        <v>0.017056769223877635</v>
      </c>
      <c r="K18" s="33"/>
    </row>
    <row r="19" spans="3:9" s="23" customFormat="1" ht="11.25" customHeight="1">
      <c r="C19" s="24"/>
      <c r="D19" s="29"/>
      <c r="E19" s="24"/>
      <c r="F19" s="24"/>
      <c r="G19" s="68"/>
      <c r="H19" s="24"/>
      <c r="I19" s="78"/>
    </row>
    <row r="20" spans="1:9" s="23" customFormat="1" ht="11.25" customHeight="1">
      <c r="A20" s="26" t="s">
        <v>28</v>
      </c>
      <c r="B20" s="26" t="s">
        <v>29</v>
      </c>
      <c r="C20" s="24"/>
      <c r="D20" s="29"/>
      <c r="E20" s="24"/>
      <c r="F20" s="24"/>
      <c r="G20" s="68"/>
      <c r="H20" s="24"/>
      <c r="I20" s="78"/>
    </row>
    <row r="21" spans="2:10" s="23" customFormat="1" ht="11.25" customHeight="1">
      <c r="B21" s="26" t="s">
        <v>30</v>
      </c>
      <c r="C21" s="67">
        <v>6030122.35</v>
      </c>
      <c r="D21" s="29"/>
      <c r="E21" s="67">
        <v>6092117.15</v>
      </c>
      <c r="F21" s="24"/>
      <c r="G21" s="68"/>
      <c r="H21" s="24">
        <f>SUM(C21-E21)</f>
        <v>-61994.800000000745</v>
      </c>
      <c r="I21" s="69">
        <f>SUM(H21/E21)</f>
        <v>-0.010176232412077095</v>
      </c>
      <c r="J21" s="71"/>
    </row>
    <row r="22" spans="2:11" s="23" customFormat="1" ht="11.25" customHeight="1">
      <c r="B22" s="26" t="s">
        <v>31</v>
      </c>
      <c r="C22" s="24"/>
      <c r="D22" s="29"/>
      <c r="E22" s="24"/>
      <c r="F22" s="24"/>
      <c r="G22" s="68"/>
      <c r="H22" s="24"/>
      <c r="I22" s="78"/>
      <c r="J22" s="72" t="s">
        <v>32</v>
      </c>
      <c r="K22" s="73"/>
    </row>
    <row r="23" spans="2:11" s="23" customFormat="1" ht="11.25" customHeight="1">
      <c r="B23" s="26" t="s">
        <v>33</v>
      </c>
      <c r="C23" s="67">
        <v>1724979.34</v>
      </c>
      <c r="D23" s="29"/>
      <c r="E23" s="67">
        <v>1693214.01</v>
      </c>
      <c r="F23" s="24"/>
      <c r="G23" s="68"/>
      <c r="H23" s="24">
        <f>SUM(C23-E23)</f>
        <v>31765.330000000075</v>
      </c>
      <c r="I23" s="69">
        <f>SUM(H23/E23)</f>
        <v>0.018760375128245056</v>
      </c>
      <c r="J23" s="70">
        <f>C21+C23</f>
        <v>7755101.6899999995</v>
      </c>
      <c r="K23" s="24">
        <f>E21+E23</f>
        <v>7785331.16</v>
      </c>
    </row>
    <row r="24" spans="2:11" s="23" customFormat="1" ht="11.25" customHeight="1">
      <c r="B24" s="77" t="s">
        <v>184</v>
      </c>
      <c r="C24" s="24"/>
      <c r="D24" s="29"/>
      <c r="E24" s="24"/>
      <c r="F24" s="24"/>
      <c r="G24" s="68"/>
      <c r="H24" s="24"/>
      <c r="I24" s="69"/>
      <c r="J24" s="29"/>
      <c r="K24" s="24"/>
    </row>
    <row r="25" spans="1:9" s="23" customFormat="1" ht="11.25" customHeight="1">
      <c r="A25" s="26" t="s">
        <v>35</v>
      </c>
      <c r="B25" s="26" t="s">
        <v>36</v>
      </c>
      <c r="C25" s="24"/>
      <c r="D25" s="29"/>
      <c r="E25" s="24"/>
      <c r="F25" s="24"/>
      <c r="G25" s="68"/>
      <c r="H25" s="24"/>
      <c r="I25" s="78"/>
    </row>
    <row r="26" spans="2:11" s="23" customFormat="1" ht="11.25" customHeight="1">
      <c r="B26" s="26" t="s">
        <v>37</v>
      </c>
      <c r="C26" s="67">
        <v>1936376.6</v>
      </c>
      <c r="D26" s="29"/>
      <c r="E26" s="67">
        <v>1971998.85</v>
      </c>
      <c r="F26" s="24"/>
      <c r="G26" s="68"/>
      <c r="H26" s="24">
        <f>SUM(C26-E26)</f>
        <v>-35622.25</v>
      </c>
      <c r="I26" s="69">
        <f>SUM(H26/E26)</f>
        <v>-0.018064031832472925</v>
      </c>
      <c r="J26" s="72" t="s">
        <v>38</v>
      </c>
      <c r="K26" s="73"/>
    </row>
    <row r="27" spans="2:11" s="23" customFormat="1" ht="11.25" customHeight="1">
      <c r="B27" s="26" t="s">
        <v>39</v>
      </c>
      <c r="C27" s="79">
        <v>820421.29</v>
      </c>
      <c r="D27" s="29"/>
      <c r="E27" s="79">
        <v>801700.84</v>
      </c>
      <c r="F27" s="29"/>
      <c r="G27" s="68"/>
      <c r="H27" s="75">
        <f>SUM(C27-E27)</f>
        <v>18720.45000000007</v>
      </c>
      <c r="I27" s="69">
        <f>SUM(H27/E27)</f>
        <v>0.02335091728231203</v>
      </c>
      <c r="J27" s="80">
        <f>C26+C27</f>
        <v>2756797.89</v>
      </c>
      <c r="K27" s="33">
        <f>E26+E27</f>
        <v>2773699.69</v>
      </c>
    </row>
    <row r="28" spans="2:9" s="23" customFormat="1" ht="11.25" customHeight="1">
      <c r="B28" s="26"/>
      <c r="C28" s="27">
        <f>SUM(C21:C27)</f>
        <v>10511899.579999998</v>
      </c>
      <c r="D28" s="29"/>
      <c r="E28" s="27">
        <f>SUM(E21:E27)</f>
        <v>10559030.85</v>
      </c>
      <c r="F28" s="29"/>
      <c r="G28" s="68"/>
      <c r="H28" s="27">
        <f>C28-E28</f>
        <v>-47131.270000001416</v>
      </c>
      <c r="I28" s="69">
        <f>SUM(H28/E28)</f>
        <v>-0.004463598096221247</v>
      </c>
    </row>
    <row r="29" spans="3:9" s="23" customFormat="1" ht="11.25" customHeight="1">
      <c r="C29" s="24"/>
      <c r="D29" s="29"/>
      <c r="E29" s="24"/>
      <c r="F29" s="24"/>
      <c r="G29" s="68"/>
      <c r="H29" s="24"/>
      <c r="I29" s="78"/>
    </row>
    <row r="30" spans="2:9" s="23" customFormat="1" ht="11.25" customHeight="1">
      <c r="B30" s="26"/>
      <c r="C30" s="28">
        <f>SUM(C18-C28)</f>
        <v>1392901.7300000004</v>
      </c>
      <c r="D30" s="29"/>
      <c r="E30" s="28">
        <f>SUM(E18-E28)</f>
        <v>1146118.4300000016</v>
      </c>
      <c r="F30" s="29"/>
      <c r="G30" s="68"/>
      <c r="H30" s="28">
        <f>SUM(C30-E30)</f>
        <v>246783.29999999888</v>
      </c>
      <c r="I30" s="69">
        <f>SUM(H30/E30)</f>
        <v>0.2153209420077108</v>
      </c>
    </row>
    <row r="31" spans="3:9" s="23" customFormat="1" ht="11.25" customHeight="1">
      <c r="C31" s="24"/>
      <c r="D31" s="29"/>
      <c r="E31" s="24"/>
      <c r="F31" s="24"/>
      <c r="G31" s="68"/>
      <c r="H31" s="24"/>
      <c r="I31" s="78"/>
    </row>
    <row r="32" spans="1:9" s="23" customFormat="1" ht="11.25" customHeight="1">
      <c r="A32" s="26" t="s">
        <v>40</v>
      </c>
      <c r="B32" s="26" t="s">
        <v>41</v>
      </c>
      <c r="C32" s="67">
        <v>584684.05</v>
      </c>
      <c r="D32" s="29"/>
      <c r="E32" s="67">
        <v>843774.35</v>
      </c>
      <c r="F32" s="24"/>
      <c r="G32" s="68"/>
      <c r="H32" s="24">
        <f>SUM(C32-E32)</f>
        <v>-259090.29999999993</v>
      </c>
      <c r="I32" s="69">
        <f>SUM(H32/E32)</f>
        <v>-0.3070611236286099</v>
      </c>
    </row>
    <row r="33" spans="1:9" s="23" customFormat="1" ht="11.25" customHeight="1">
      <c r="A33" s="26"/>
      <c r="B33" s="81" t="s">
        <v>185</v>
      </c>
      <c r="C33" s="24"/>
      <c r="D33" s="29"/>
      <c r="E33" s="24"/>
      <c r="F33" s="24"/>
      <c r="G33" s="68"/>
      <c r="H33" s="24"/>
      <c r="I33" s="69"/>
    </row>
    <row r="34" spans="1:9" s="23" customFormat="1" ht="11.25" customHeight="1">
      <c r="A34" s="26" t="s">
        <v>43</v>
      </c>
      <c r="B34" s="26" t="s">
        <v>44</v>
      </c>
      <c r="C34" s="24"/>
      <c r="D34" s="29"/>
      <c r="E34" s="24"/>
      <c r="F34" s="24"/>
      <c r="G34" s="68"/>
      <c r="H34" s="24">
        <f>SUM(C34-E34)</f>
        <v>0</v>
      </c>
      <c r="I34" s="69" t="e">
        <f>SUM(H34/E34)</f>
        <v>#DIV/0!</v>
      </c>
    </row>
    <row r="35" spans="1:9" s="23" customFormat="1" ht="11.25" customHeight="1">
      <c r="A35" s="26"/>
      <c r="B35" s="26" t="s">
        <v>45</v>
      </c>
      <c r="C35" s="67">
        <v>289925.22</v>
      </c>
      <c r="D35" s="29"/>
      <c r="E35" s="67">
        <v>293854.32</v>
      </c>
      <c r="F35" s="24"/>
      <c r="G35" s="68"/>
      <c r="H35" s="24"/>
      <c r="I35" s="69"/>
    </row>
    <row r="36" spans="1:9" s="23" customFormat="1" ht="11.25" customHeight="1">
      <c r="A36" s="26" t="s">
        <v>46</v>
      </c>
      <c r="B36" s="26" t="s">
        <v>47</v>
      </c>
      <c r="C36" s="24"/>
      <c r="D36" s="29"/>
      <c r="E36" s="24"/>
      <c r="F36" s="24"/>
      <c r="G36" s="68"/>
      <c r="H36" s="24">
        <f>SUM(C36-E36)</f>
        <v>0</v>
      </c>
      <c r="I36" s="69" t="e">
        <f>SUM(H36/E36)</f>
        <v>#DIV/0!</v>
      </c>
    </row>
    <row r="37" spans="1:9" s="23" customFormat="1" ht="11.25" customHeight="1">
      <c r="A37" s="26"/>
      <c r="B37" s="26" t="s">
        <v>48</v>
      </c>
      <c r="C37" s="24"/>
      <c r="D37" s="29"/>
      <c r="E37" s="24"/>
      <c r="F37" s="24"/>
      <c r="G37" s="68"/>
      <c r="H37" s="24"/>
      <c r="I37" s="69"/>
    </row>
    <row r="38" spans="1:9" s="23" customFormat="1" ht="11.25" customHeight="1">
      <c r="A38" s="26"/>
      <c r="B38" s="26" t="s">
        <v>49</v>
      </c>
      <c r="C38" s="67">
        <v>284622.43</v>
      </c>
      <c r="D38" s="29"/>
      <c r="E38" s="67">
        <v>778999.04</v>
      </c>
      <c r="F38" s="24"/>
      <c r="G38" s="68"/>
      <c r="H38" s="24"/>
      <c r="I38" s="78"/>
    </row>
    <row r="39" spans="1:9" s="23" customFormat="1" ht="11.25" customHeight="1">
      <c r="A39" s="26" t="s">
        <v>50</v>
      </c>
      <c r="B39" s="26" t="s">
        <v>51</v>
      </c>
      <c r="C39" s="67">
        <v>50590.34</v>
      </c>
      <c r="D39" s="29"/>
      <c r="E39" s="67">
        <v>38504.42</v>
      </c>
      <c r="F39" s="24"/>
      <c r="G39" s="68"/>
      <c r="H39" s="24">
        <f>SUM(C39-E39)</f>
        <v>12085.919999999998</v>
      </c>
      <c r="I39" s="69">
        <f>SUM(H39/E39)</f>
        <v>0.3138839644903104</v>
      </c>
    </row>
    <row r="40" spans="1:9" s="23" customFormat="1" ht="11.25" customHeight="1" hidden="1">
      <c r="A40" s="26" t="s">
        <v>52</v>
      </c>
      <c r="B40" s="26" t="s">
        <v>53</v>
      </c>
      <c r="C40" s="74">
        <v>0</v>
      </c>
      <c r="D40" s="29"/>
      <c r="E40" s="74">
        <v>0</v>
      </c>
      <c r="F40" s="24"/>
      <c r="G40" s="68"/>
      <c r="H40" s="24"/>
      <c r="I40" s="78"/>
    </row>
    <row r="41" spans="1:9" s="23" customFormat="1" ht="0.75" customHeight="1">
      <c r="A41" s="26"/>
      <c r="B41" s="26"/>
      <c r="C41" s="75"/>
      <c r="D41" s="29"/>
      <c r="E41" s="75"/>
      <c r="F41" s="24"/>
      <c r="G41" s="68"/>
      <c r="H41" s="24"/>
      <c r="I41" s="78"/>
    </row>
    <row r="42" spans="2:9" s="23" customFormat="1" ht="11.25" customHeight="1">
      <c r="B42" s="26"/>
      <c r="C42" s="27">
        <f>C32+C35-C38-C39-C40</f>
        <v>539396.5000000001</v>
      </c>
      <c r="D42" s="29"/>
      <c r="E42" s="27">
        <f>E32+E35-E38-E39-E40</f>
        <v>320125.2099999999</v>
      </c>
      <c r="F42" s="29"/>
      <c r="G42" s="68"/>
      <c r="H42" s="27">
        <f>C42-E42</f>
        <v>219271.2900000002</v>
      </c>
      <c r="I42" s="69">
        <f>SUM(H42/E42)</f>
        <v>0.6849547712908967</v>
      </c>
    </row>
    <row r="43" spans="3:9" s="23" customFormat="1" ht="11.25" customHeight="1">
      <c r="C43" s="24"/>
      <c r="D43" s="29"/>
      <c r="E43" s="24"/>
      <c r="F43" s="24"/>
      <c r="G43" s="68"/>
      <c r="H43" s="24"/>
      <c r="I43" s="78"/>
    </row>
    <row r="44" spans="1:7" s="23" customFormat="1" ht="11.25" customHeight="1">
      <c r="A44" s="26" t="s">
        <v>54</v>
      </c>
      <c r="B44" s="26" t="s">
        <v>55</v>
      </c>
      <c r="C44" s="24"/>
      <c r="D44" s="29"/>
      <c r="E44" s="24"/>
      <c r="F44" s="24"/>
      <c r="G44" s="68"/>
    </row>
    <row r="45" spans="1:7" s="23" customFormat="1" ht="11.25" customHeight="1">
      <c r="A45" s="26"/>
      <c r="B45" s="26" t="s">
        <v>56</v>
      </c>
      <c r="C45" s="24"/>
      <c r="D45" s="29"/>
      <c r="E45" s="24"/>
      <c r="F45" s="24"/>
      <c r="G45" s="68"/>
    </row>
    <row r="46" spans="1:9" s="23" customFormat="1" ht="11.25" customHeight="1">
      <c r="A46" s="26"/>
      <c r="B46" s="26" t="s">
        <v>57</v>
      </c>
      <c r="C46" s="67">
        <v>338633.25</v>
      </c>
      <c r="D46" s="29"/>
      <c r="E46" s="67">
        <v>370740.72</v>
      </c>
      <c r="F46" s="24"/>
      <c r="G46" s="68"/>
      <c r="H46" s="24">
        <f>SUM(C44-E46)</f>
        <v>-370740.72</v>
      </c>
      <c r="I46" s="69">
        <f>SUM(H46/E46)</f>
        <v>-1</v>
      </c>
    </row>
    <row r="47" spans="1:11" s="23" customFormat="1" ht="11.25" customHeight="1">
      <c r="A47" s="26" t="s">
        <v>58</v>
      </c>
      <c r="B47" s="26" t="s">
        <v>59</v>
      </c>
      <c r="C47" s="74">
        <v>1604690.51</v>
      </c>
      <c r="D47" s="29"/>
      <c r="E47" s="74">
        <v>1177245.38</v>
      </c>
      <c r="F47" s="29"/>
      <c r="G47" s="68"/>
      <c r="H47" s="75">
        <f>SUM(C47-E47)</f>
        <v>427445.1300000001</v>
      </c>
      <c r="I47" s="69">
        <f>SUM(H47/E47)</f>
        <v>0.36308923973012336</v>
      </c>
      <c r="J47" s="24"/>
      <c r="K47" s="33"/>
    </row>
    <row r="48" spans="1:11" s="23" customFormat="1" ht="11.25" customHeight="1">
      <c r="A48" s="26"/>
      <c r="B48" s="76" t="s">
        <v>26</v>
      </c>
      <c r="C48" s="29"/>
      <c r="D48" s="29"/>
      <c r="E48" s="29"/>
      <c r="F48" s="29"/>
      <c r="G48" s="68"/>
      <c r="H48" s="29"/>
      <c r="I48" s="69"/>
      <c r="J48" s="24"/>
      <c r="K48" s="33"/>
    </row>
    <row r="49" spans="1:11" s="23" customFormat="1" ht="11.25" customHeight="1">
      <c r="A49" s="26"/>
      <c r="B49" s="77" t="s">
        <v>27</v>
      </c>
      <c r="C49" s="75"/>
      <c r="D49" s="29"/>
      <c r="E49" s="75"/>
      <c r="F49" s="29"/>
      <c r="G49" s="68"/>
      <c r="H49" s="29"/>
      <c r="I49" s="69"/>
      <c r="J49" s="24"/>
      <c r="K49" s="33"/>
    </row>
    <row r="50" spans="2:11" s="23" customFormat="1" ht="11.25" customHeight="1">
      <c r="B50" s="26"/>
      <c r="C50" s="27">
        <f>SUM(C46:C47)</f>
        <v>1943323.76</v>
      </c>
      <c r="D50" s="29"/>
      <c r="E50" s="27">
        <f>SUM(E46:E47)</f>
        <v>1547986.0999999999</v>
      </c>
      <c r="F50" s="29"/>
      <c r="G50" s="68"/>
      <c r="H50" s="27">
        <f>C50-E50</f>
        <v>395337.66000000015</v>
      </c>
      <c r="I50" s="69">
        <f>SUM(H50/E50)</f>
        <v>0.255388378487378</v>
      </c>
      <c r="J50" s="31"/>
      <c r="K50" s="33"/>
    </row>
    <row r="51" spans="1:9" ht="11.25" customHeight="1">
      <c r="A51" s="23"/>
      <c r="B51" s="23"/>
      <c r="C51" s="24"/>
      <c r="D51" s="29"/>
      <c r="E51" s="24"/>
      <c r="F51" s="24"/>
      <c r="G51" s="68"/>
      <c r="H51" s="24"/>
      <c r="I51" s="78"/>
    </row>
    <row r="52" spans="1:9" ht="11.25" customHeight="1">
      <c r="A52" s="23"/>
      <c r="B52" s="26"/>
      <c r="C52" s="28">
        <f>SUM(C30+C42-C50)</f>
        <v>-11025.529999999562</v>
      </c>
      <c r="D52" s="29"/>
      <c r="E52" s="28">
        <f>SUM(E30+E42-E50)</f>
        <v>-81742.45999999833</v>
      </c>
      <c r="F52" s="29"/>
      <c r="G52" s="68"/>
      <c r="H52" s="28">
        <f>SUM(C52-E52)</f>
        <v>70716.92999999877</v>
      </c>
      <c r="I52" s="69">
        <f>SUM(H52/E52)</f>
        <v>-0.8651186910694908</v>
      </c>
    </row>
    <row r="53" spans="1:9" ht="11.25" customHeight="1">
      <c r="A53" s="23"/>
      <c r="B53" s="23"/>
      <c r="C53" s="24"/>
      <c r="D53" s="29"/>
      <c r="E53" s="24"/>
      <c r="F53" s="24"/>
      <c r="G53" s="68"/>
      <c r="H53" s="24"/>
      <c r="I53" s="78"/>
    </row>
    <row r="54" spans="1:9" ht="11.25" customHeight="1">
      <c r="A54" s="26" t="s">
        <v>60</v>
      </c>
      <c r="B54" s="26" t="s">
        <v>61</v>
      </c>
      <c r="C54" s="67">
        <v>22294.86</v>
      </c>
      <c r="D54" s="29"/>
      <c r="E54" s="67">
        <v>16769.33</v>
      </c>
      <c r="F54" s="24"/>
      <c r="G54" s="68"/>
      <c r="H54" s="24">
        <f>SUM(C54-E54)</f>
        <v>5525.529999999999</v>
      </c>
      <c r="I54" s="69">
        <f>SUM(H54/E54)</f>
        <v>0.32950213276260876</v>
      </c>
    </row>
    <row r="55" spans="1:9" ht="11.25" customHeight="1" hidden="1">
      <c r="A55" s="26" t="s">
        <v>62</v>
      </c>
      <c r="B55" s="26" t="s">
        <v>63</v>
      </c>
      <c r="C55" s="74">
        <v>0</v>
      </c>
      <c r="D55" s="29"/>
      <c r="E55" s="74">
        <v>0</v>
      </c>
      <c r="F55" s="29"/>
      <c r="G55" s="68"/>
      <c r="H55" s="75">
        <f>SUM(C55-E55)</f>
        <v>0</v>
      </c>
      <c r="I55" s="69" t="e">
        <f>SUM(H55/E55)</f>
        <v>#DIV/0!</v>
      </c>
    </row>
    <row r="56" spans="1:9" ht="0.75" customHeight="1">
      <c r="A56" s="26"/>
      <c r="B56" s="26"/>
      <c r="C56" s="75"/>
      <c r="D56" s="29"/>
      <c r="E56" s="75"/>
      <c r="F56" s="29"/>
      <c r="G56" s="68"/>
      <c r="H56" s="29"/>
      <c r="I56" s="69"/>
    </row>
    <row r="57" spans="1:9" ht="11.25" customHeight="1">
      <c r="A57" s="23"/>
      <c r="B57" s="26"/>
      <c r="C57" s="27">
        <f>C54-C55</f>
        <v>22294.86</v>
      </c>
      <c r="D57" s="29"/>
      <c r="E57" s="27">
        <f>E54-E55</f>
        <v>16769.33</v>
      </c>
      <c r="F57" s="29"/>
      <c r="G57" s="68"/>
      <c r="H57" s="27">
        <f>C57-E57</f>
        <v>5525.529999999999</v>
      </c>
      <c r="I57" s="69">
        <f>SUM(H57/E57)</f>
        <v>0.32950213276260876</v>
      </c>
    </row>
    <row r="58" spans="1:9" ht="11.25" customHeight="1">
      <c r="A58" s="23"/>
      <c r="B58" s="23"/>
      <c r="C58" s="24"/>
      <c r="D58" s="29"/>
      <c r="E58" s="24"/>
      <c r="F58" s="24"/>
      <c r="G58" s="68"/>
      <c r="H58" s="24"/>
      <c r="I58" s="78"/>
    </row>
    <row r="59" spans="1:9" ht="11.25" customHeight="1">
      <c r="A59" s="26" t="s">
        <v>64</v>
      </c>
      <c r="B59" s="26" t="s">
        <v>65</v>
      </c>
      <c r="C59" s="24">
        <f>SUM(C52+C57)</f>
        <v>11269.330000000438</v>
      </c>
      <c r="D59" s="29"/>
      <c r="E59" s="24">
        <f>SUM(E52+E57)</f>
        <v>-64973.12999999833</v>
      </c>
      <c r="F59" s="24"/>
      <c r="G59" s="68"/>
      <c r="H59" s="24">
        <f>SUM(C59-E59)</f>
        <v>76242.45999999877</v>
      </c>
      <c r="I59" s="69">
        <f>SUM(H59/E59)</f>
        <v>-1.173446007603462</v>
      </c>
    </row>
    <row r="60" spans="1:9" ht="11.25" customHeight="1" hidden="1">
      <c r="A60" s="26"/>
      <c r="B60" s="26"/>
      <c r="C60" s="24"/>
      <c r="D60" s="29"/>
      <c r="E60" s="24"/>
      <c r="F60" s="24"/>
      <c r="G60" s="68"/>
      <c r="H60" s="24"/>
      <c r="I60" s="69"/>
    </row>
    <row r="61" spans="1:9" ht="11.25" customHeight="1" hidden="1">
      <c r="A61" s="26" t="s">
        <v>66</v>
      </c>
      <c r="B61" s="26" t="s">
        <v>67</v>
      </c>
      <c r="C61" s="67">
        <v>0</v>
      </c>
      <c r="D61" s="29"/>
      <c r="E61" s="67">
        <v>0</v>
      </c>
      <c r="F61" s="24"/>
      <c r="G61" s="68"/>
      <c r="H61" s="24">
        <f>SUM(C61-E61)</f>
        <v>0</v>
      </c>
      <c r="I61" s="69" t="e">
        <f>SUM(H61/E61)</f>
        <v>#DIV/0!</v>
      </c>
    </row>
    <row r="62" spans="1:9" ht="11.25" customHeight="1" hidden="1">
      <c r="A62" s="26" t="s">
        <v>68</v>
      </c>
      <c r="B62" s="26" t="s">
        <v>69</v>
      </c>
      <c r="C62" s="79">
        <v>0</v>
      </c>
      <c r="D62" s="29"/>
      <c r="E62" s="79">
        <v>0</v>
      </c>
      <c r="F62" s="29"/>
      <c r="G62" s="68"/>
      <c r="H62" s="24">
        <f>SUM(C62-E62)</f>
        <v>0</v>
      </c>
      <c r="I62" s="69" t="e">
        <f>SUM(H62/E62)</f>
        <v>#DIV/0!</v>
      </c>
    </row>
    <row r="63" spans="1:9" ht="11.25" customHeight="1" hidden="1">
      <c r="A63" s="26" t="s">
        <v>70</v>
      </c>
      <c r="B63" s="26" t="s">
        <v>71</v>
      </c>
      <c r="C63" s="27">
        <f>SUM(C61-C62)</f>
        <v>0</v>
      </c>
      <c r="D63" s="29"/>
      <c r="E63" s="27">
        <f>SUM(E61-E62)</f>
        <v>0</v>
      </c>
      <c r="F63" s="29"/>
      <c r="G63" s="68"/>
      <c r="H63" s="24">
        <f>SUM(C63-E63)</f>
        <v>0</v>
      </c>
      <c r="I63" s="69" t="e">
        <f>SUM(H63/E63)</f>
        <v>#DIV/0!</v>
      </c>
    </row>
    <row r="64" spans="1:9" ht="11.25" customHeight="1">
      <c r="A64" s="26"/>
      <c r="B64" s="26"/>
      <c r="C64" s="24"/>
      <c r="D64" s="29"/>
      <c r="E64" s="24"/>
      <c r="F64" s="24"/>
      <c r="G64" s="68"/>
      <c r="H64" s="24"/>
      <c r="I64" s="69"/>
    </row>
    <row r="65" spans="1:9" ht="11.25" customHeight="1" thickBot="1">
      <c r="A65" s="26" t="s">
        <v>72</v>
      </c>
      <c r="B65" s="26" t="s">
        <v>73</v>
      </c>
      <c r="C65" s="82">
        <v>2500.13</v>
      </c>
      <c r="D65" s="29"/>
      <c r="E65" s="82">
        <v>2357.67</v>
      </c>
      <c r="F65" s="29"/>
      <c r="G65" s="68"/>
      <c r="H65" s="35">
        <f>SUM(C65-E65)</f>
        <v>142.46000000000004</v>
      </c>
      <c r="I65" s="69">
        <f>SUM(H65/E65)</f>
        <v>0.06042406273990848</v>
      </c>
    </row>
    <row r="66" spans="1:12" ht="11.25" customHeight="1">
      <c r="A66" s="23"/>
      <c r="B66" s="23"/>
      <c r="C66" s="24"/>
      <c r="D66" s="29"/>
      <c r="E66" s="24"/>
      <c r="F66" s="24"/>
      <c r="G66" s="68"/>
      <c r="H66" s="24"/>
      <c r="I66" s="78"/>
      <c r="J66" s="83"/>
      <c r="K66" s="84" t="s">
        <v>74</v>
      </c>
      <c r="L66" s="85"/>
    </row>
    <row r="67" spans="1:12" ht="13.5" customHeight="1" thickBot="1">
      <c r="A67" s="26" t="s">
        <v>75</v>
      </c>
      <c r="B67" s="86" t="str">
        <f>IF(C67&gt;=0,"Jahresüberschuss",IF(C67&lt;0,"Jahresfehlbetrag"))</f>
        <v>Jahresüberschuss</v>
      </c>
      <c r="C67" s="87">
        <f>SUM(C59+C63-C65)</f>
        <v>8769.200000000437</v>
      </c>
      <c r="D67" s="88"/>
      <c r="E67" s="87">
        <f>SUM(E59+E63-E65)</f>
        <v>-67330.79999999833</v>
      </c>
      <c r="F67" s="88"/>
      <c r="G67" s="89"/>
      <c r="H67" s="90">
        <f>SUM(C67-E67)</f>
        <v>76099.99999999876</v>
      </c>
      <c r="I67" s="69">
        <f>SUM(H67/E67)</f>
        <v>-1.1302405437036342</v>
      </c>
      <c r="J67" s="91">
        <f>C67/1000</f>
        <v>8.769200000000437</v>
      </c>
      <c r="K67" s="92"/>
      <c r="L67" s="93">
        <f>E67/1000</f>
        <v>-67.33079999999833</v>
      </c>
    </row>
    <row r="68" spans="1:9" ht="11.25" customHeight="1" thickTop="1">
      <c r="A68" s="23"/>
      <c r="B68" s="23"/>
      <c r="C68" s="23"/>
      <c r="D68" s="29"/>
      <c r="E68" s="23"/>
      <c r="F68" s="23"/>
      <c r="G68" s="94"/>
      <c r="H68" s="24"/>
      <c r="I68" s="69"/>
    </row>
    <row r="69" spans="1:9" ht="11.25" customHeight="1">
      <c r="A69" s="26" t="s">
        <v>76</v>
      </c>
      <c r="B69" s="77" t="s">
        <v>186</v>
      </c>
      <c r="C69" s="95">
        <v>7356.96</v>
      </c>
      <c r="D69" s="29"/>
      <c r="E69" s="95">
        <v>2363.34</v>
      </c>
      <c r="F69" s="96"/>
      <c r="G69" s="97"/>
      <c r="H69" s="24">
        <f>SUM(C69-E69)</f>
        <v>4993.62</v>
      </c>
      <c r="I69" s="69">
        <f>SUM(H69/E69)</f>
        <v>2.1129503160780927</v>
      </c>
    </row>
    <row r="70" spans="1:9" ht="11.25" customHeight="1">
      <c r="A70" s="26" t="s">
        <v>78</v>
      </c>
      <c r="B70" s="77" t="s">
        <v>92</v>
      </c>
      <c r="C70" s="95">
        <v>33368.38</v>
      </c>
      <c r="D70" s="29"/>
      <c r="E70" s="95">
        <v>72324.42</v>
      </c>
      <c r="F70" s="96"/>
      <c r="G70" s="97"/>
      <c r="H70" s="24">
        <f>SUM(C70-E70)</f>
        <v>-38956.04</v>
      </c>
      <c r="I70" s="69">
        <f>SUM(H70/E70)</f>
        <v>-0.5386291379868653</v>
      </c>
    </row>
    <row r="71" spans="1:9" ht="11.25" customHeight="1" hidden="1">
      <c r="A71" s="26" t="s">
        <v>80</v>
      </c>
      <c r="B71" s="77" t="s">
        <v>81</v>
      </c>
      <c r="C71" s="127">
        <v>0</v>
      </c>
      <c r="D71" s="29"/>
      <c r="E71" s="127">
        <v>0</v>
      </c>
      <c r="F71" s="99"/>
      <c r="G71" s="97"/>
      <c r="H71" s="24">
        <f>SUM(C71-E71)</f>
        <v>0</v>
      </c>
      <c r="I71" s="69" t="e">
        <f>SUM(H71/E71)</f>
        <v>#DIV/0!</v>
      </c>
    </row>
    <row r="72" spans="1:9" ht="0.75" customHeight="1" thickBot="1">
      <c r="A72" s="26"/>
      <c r="B72" s="77"/>
      <c r="C72" s="128"/>
      <c r="D72" s="29"/>
      <c r="E72" s="128"/>
      <c r="F72" s="99"/>
      <c r="G72" s="97"/>
      <c r="H72" s="24"/>
      <c r="I72" s="69"/>
    </row>
    <row r="73" spans="1:9" ht="13.5" customHeight="1" thickBot="1">
      <c r="A73" s="26" t="s">
        <v>82</v>
      </c>
      <c r="B73" s="86" t="str">
        <f>IF(C73&gt;=0,"Bilanzgewinn",IF(C73&lt;0,"Bilanzverlust"))</f>
        <v>Bilanzgewinn</v>
      </c>
      <c r="C73" s="100">
        <f>C67+C69+C70-C71</f>
        <v>49494.54000000043</v>
      </c>
      <c r="D73" s="88"/>
      <c r="E73" s="100">
        <f>E67+E69+E70-E71</f>
        <v>7356.960000001665</v>
      </c>
      <c r="F73" s="88"/>
      <c r="G73" s="89"/>
      <c r="H73" s="24">
        <f>SUM(C73-E73)</f>
        <v>42137.579999998765</v>
      </c>
      <c r="I73" s="69">
        <f>SUM(H73/E73)</f>
        <v>5.727580413647652</v>
      </c>
    </row>
    <row r="74" spans="1:9" ht="24" customHeight="1" thickTop="1">
      <c r="A74" s="101"/>
      <c r="B74" s="101"/>
      <c r="C74" s="102"/>
      <c r="D74" s="102"/>
      <c r="E74" s="102"/>
      <c r="F74" s="102"/>
      <c r="G74" s="103"/>
      <c r="H74" s="102"/>
      <c r="I74" s="104"/>
    </row>
    <row r="75" spans="1:11" s="110" customFormat="1" ht="12.75" customHeight="1">
      <c r="A75" s="105"/>
      <c r="B75" s="105"/>
      <c r="C75" s="105"/>
      <c r="D75" s="105"/>
      <c r="E75" s="105"/>
      <c r="F75" s="105"/>
      <c r="G75" s="106"/>
      <c r="H75" s="107"/>
      <c r="I75" s="108"/>
      <c r="J75" s="109"/>
      <c r="K75" s="109"/>
    </row>
    <row r="76" spans="7:8" ht="9.75" customHeight="1">
      <c r="G76" s="111"/>
      <c r="H76" s="102"/>
    </row>
    <row r="77" spans="1:9" ht="12">
      <c r="A77" s="112"/>
      <c r="B77" s="113" t="s">
        <v>83</v>
      </c>
      <c r="C77" s="114">
        <f>'[10]III.1.1 Betten'!C24</f>
        <v>170</v>
      </c>
      <c r="D77" s="114"/>
      <c r="E77" s="114">
        <f>'[10]III.1.1 Betten'!E24</f>
        <v>170</v>
      </c>
      <c r="F77" s="114"/>
      <c r="G77" s="115"/>
      <c r="H77" s="116">
        <f>SUM(C77-E77)</f>
        <v>0</v>
      </c>
      <c r="I77" s="117">
        <f>SUM(H77/E77)</f>
        <v>0</v>
      </c>
    </row>
    <row r="78" spans="1:9" ht="12">
      <c r="A78" s="112"/>
      <c r="B78" s="113" t="s">
        <v>84</v>
      </c>
      <c r="C78" s="114">
        <f>'[10]III.2.1 BT und Auslastung'!C24</f>
        <v>41902</v>
      </c>
      <c r="D78" s="114"/>
      <c r="E78" s="114">
        <f>'[10]III.2.1 BT und Auslastung'!E24</f>
        <v>46383</v>
      </c>
      <c r="F78" s="114"/>
      <c r="G78" s="115"/>
      <c r="H78" s="116">
        <f>SUM(C78-E78)</f>
        <v>-4481</v>
      </c>
      <c r="I78" s="117">
        <f>SUM(H78/E78)</f>
        <v>-0.09660867128042602</v>
      </c>
    </row>
    <row r="79" spans="1:9" ht="12">
      <c r="A79" s="112"/>
      <c r="B79" s="113" t="s">
        <v>85</v>
      </c>
      <c r="C79" s="118">
        <f>'[10]V.1.2a)Personalbestand und Aufw'!C16</f>
        <v>143.89</v>
      </c>
      <c r="D79" s="118"/>
      <c r="E79" s="118">
        <f>'[10]V.1.2a)Personalbestand und Aufw'!E16</f>
        <v>153.11999999999998</v>
      </c>
      <c r="F79" s="118"/>
      <c r="G79" s="119"/>
      <c r="H79" s="116">
        <f>SUM(C79-E79)</f>
        <v>-9.22999999999999</v>
      </c>
      <c r="I79" s="117">
        <f>SUM(H79/E79)</f>
        <v>-0.06027951933124341</v>
      </c>
    </row>
    <row r="80" spans="1:9" ht="12">
      <c r="A80" s="112"/>
      <c r="B80" s="113" t="s">
        <v>86</v>
      </c>
      <c r="C80" s="114" t="e">
        <f>'[10]III.2.2 DRG-Kennzahlen'!#REF!</f>
        <v>#REF!</v>
      </c>
      <c r="D80" s="114"/>
      <c r="E80" s="114" t="e">
        <f>'[10]III.2.2 DRG-Kennzahlen'!#REF!</f>
        <v>#REF!</v>
      </c>
      <c r="F80" s="114"/>
      <c r="G80" s="115"/>
      <c r="H80" s="116"/>
      <c r="I80" s="117"/>
    </row>
    <row r="81" spans="1:9" ht="12">
      <c r="A81" s="112"/>
      <c r="B81" s="113"/>
      <c r="C81" s="118"/>
      <c r="D81" s="118"/>
      <c r="E81" s="118"/>
      <c r="F81" s="118"/>
      <c r="G81" s="119"/>
      <c r="H81" s="116"/>
      <c r="I81" s="117"/>
    </row>
    <row r="82" spans="1:9" ht="7.5" customHeight="1">
      <c r="A82" s="112"/>
      <c r="B82" s="113" t="s">
        <v>87</v>
      </c>
      <c r="C82" s="114">
        <f>SUM(C21/C79)</f>
        <v>41907.86260337758</v>
      </c>
      <c r="D82" s="114"/>
      <c r="E82" s="114">
        <f>SUM(E21/E79)</f>
        <v>39786.55400992686</v>
      </c>
      <c r="F82" s="114"/>
      <c r="G82" s="115"/>
      <c r="H82" s="116">
        <f>SUM(C82-E82)</f>
        <v>2121.308593450718</v>
      </c>
      <c r="I82" s="117">
        <f>SUM(H82/E82)</f>
        <v>0.05331722352535093</v>
      </c>
    </row>
    <row r="83" spans="1:9" ht="12">
      <c r="A83" s="112"/>
      <c r="B83" s="113" t="s">
        <v>88</v>
      </c>
      <c r="C83" s="114">
        <f>SUM(C23/C79)</f>
        <v>11988.180832580445</v>
      </c>
      <c r="D83" s="114"/>
      <c r="E83" s="114">
        <f>SUM(E23/E79)</f>
        <v>11058.08522727273</v>
      </c>
      <c r="F83" s="114"/>
      <c r="G83" s="115"/>
      <c r="H83" s="116">
        <f>SUM(C83-E83)</f>
        <v>930.0956053077152</v>
      </c>
      <c r="I83" s="117">
        <f>SUM(H83/E83)</f>
        <v>0.08411000514029371</v>
      </c>
    </row>
    <row r="84" spans="1:9" ht="12">
      <c r="A84" s="112"/>
      <c r="B84" s="113" t="s">
        <v>89</v>
      </c>
      <c r="C84" s="114">
        <f>SUM((C21+C23)/C79)</f>
        <v>53896.043435958025</v>
      </c>
      <c r="D84" s="114"/>
      <c r="E84" s="114">
        <f>SUM((E21+E23)/E79)</f>
        <v>50844.63923719959</v>
      </c>
      <c r="F84" s="114"/>
      <c r="G84" s="115"/>
      <c r="H84" s="116">
        <f>SUM(C84-E84)</f>
        <v>3051.404198758435</v>
      </c>
      <c r="I84" s="117">
        <f>SUM(H84/E84)</f>
        <v>0.060014275733633854</v>
      </c>
    </row>
  </sheetData>
  <sheetProtection password="DECD" sheet="1" objects="1" scenarios="1" formatRows="0"/>
  <printOptions horizontalCentered="1" verticalCentered="1"/>
  <pageMargins left="0.5905511811023623" right="0.5905511811023623" top="0" bottom="0" header="0.15748031496062992" footer="0.1574803149606299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workbookViewId="0" topLeftCell="A1">
      <selection activeCell="D6" sqref="D6"/>
    </sheetView>
  </sheetViews>
  <sheetFormatPr defaultColWidth="11.00390625" defaultRowHeight="14.25"/>
  <cols>
    <col min="1" max="1" width="2.125" style="25" customWidth="1"/>
    <col min="2" max="2" width="2.50390625" style="25" customWidth="1"/>
    <col min="3" max="3" width="1.875" style="25" customWidth="1"/>
    <col min="4" max="4" width="40.625" style="25" customWidth="1"/>
    <col min="5" max="5" width="11.625" style="25" customWidth="1"/>
    <col min="6" max="6" width="2.625" style="25" customWidth="1"/>
    <col min="7" max="7" width="11.625" style="25" customWidth="1"/>
    <col min="8" max="8" width="7.375" style="25" customWidth="1"/>
    <col min="9" max="9" width="2.125" style="25" customWidth="1"/>
    <col min="10" max="10" width="2.50390625" style="25" customWidth="1"/>
    <col min="11" max="11" width="1.875" style="25" customWidth="1"/>
    <col min="12" max="12" width="40.625" style="25" customWidth="1"/>
    <col min="13" max="13" width="11.625" style="25" customWidth="1"/>
    <col min="14" max="14" width="2.625" style="25" customWidth="1"/>
    <col min="15" max="15" width="11.625" style="25" customWidth="1"/>
    <col min="16" max="16" width="7.00390625" style="25" customWidth="1"/>
    <col min="17" max="17" width="2.625" style="25" customWidth="1"/>
    <col min="18" max="16384" width="7.00390625" style="25" customWidth="1"/>
  </cols>
  <sheetData>
    <row r="1" spans="1:15" s="2" customFormat="1" ht="14.25" customHeight="1">
      <c r="A1" s="1" t="str">
        <f>'[2]Eingabe Bilanz'!A1</f>
        <v>Rheinische Kliniken Bonn</v>
      </c>
      <c r="O1" s="3"/>
    </row>
    <row r="2" spans="1:15" s="9" customFormat="1" ht="18.75" customHeight="1">
      <c r="A2" s="4" t="str">
        <f>'[2]Eingabe Bilanz'!A2</f>
        <v>Jahresabschluss 2003</v>
      </c>
      <c r="B2" s="5"/>
      <c r="C2" s="5"/>
      <c r="D2" s="5"/>
      <c r="E2" s="5"/>
      <c r="F2" s="5"/>
      <c r="G2" s="5"/>
      <c r="H2" s="6"/>
      <c r="I2" s="5"/>
      <c r="J2" s="5"/>
      <c r="K2" s="5"/>
      <c r="L2" s="7" t="s">
        <v>1</v>
      </c>
      <c r="M2" s="5"/>
      <c r="N2" s="5"/>
      <c r="O2" s="8"/>
    </row>
    <row r="3" spans="1:16" s="13" customFormat="1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s="13" customFormat="1" ht="18.75" customHeight="1">
      <c r="A4" s="14" t="str">
        <f>'[2]Eingabe Bilanz'!A4</f>
        <v>Bilanz</v>
      </c>
      <c r="B4" s="11"/>
      <c r="C4" s="11"/>
      <c r="D4" s="11"/>
      <c r="E4" s="11"/>
      <c r="F4" s="11"/>
      <c r="G4" s="11"/>
      <c r="H4" s="15"/>
      <c r="I4" s="11"/>
      <c r="J4" s="11"/>
      <c r="K4" s="11"/>
      <c r="L4" s="11"/>
      <c r="M4" s="11"/>
      <c r="N4" s="11"/>
      <c r="O4" s="11"/>
      <c r="P4" s="12"/>
    </row>
    <row r="5" spans="1:16" s="13" customFormat="1" ht="18" customHeight="1">
      <c r="A5" s="16" t="str">
        <f>'[2]Eingabe Bilanz'!A5</f>
        <v>zum 31. Dezember 2003</v>
      </c>
      <c r="B5" s="11"/>
      <c r="C5" s="11"/>
      <c r="D5" s="11"/>
      <c r="E5" s="11"/>
      <c r="F5" s="11"/>
      <c r="G5" s="15"/>
      <c r="H5" s="11"/>
      <c r="I5" s="11"/>
      <c r="J5" s="11"/>
      <c r="K5" s="11"/>
      <c r="L5" s="11"/>
      <c r="M5" s="11"/>
      <c r="N5" s="11"/>
      <c r="O5" s="11"/>
      <c r="P5" s="12"/>
    </row>
    <row r="6" spans="1:16" s="13" customFormat="1" ht="11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5" s="19" customFormat="1" ht="12.75">
      <c r="A7" s="17" t="str">
        <f>'[2]Eingabe Bilanz'!A7</f>
        <v>A k t i v a </v>
      </c>
      <c r="B7" s="17"/>
      <c r="C7" s="17"/>
      <c r="D7" s="17"/>
      <c r="E7" s="18">
        <f>'[2]Eingabe Bilanz'!E7</f>
        <v>2003</v>
      </c>
      <c r="F7" s="18"/>
      <c r="G7" s="18">
        <f>'[2]Eingabe Bilanz'!G7</f>
        <v>2002</v>
      </c>
      <c r="I7" s="17" t="str">
        <f>'[2]Eingabe Bilanz'!I7</f>
        <v>P a s s i v a</v>
      </c>
      <c r="J7" s="17"/>
      <c r="K7" s="17"/>
      <c r="L7" s="17"/>
      <c r="M7" s="18">
        <f>'[2]Eingabe Bilanz'!M7</f>
        <v>2003</v>
      </c>
      <c r="N7" s="18"/>
      <c r="O7" s="18">
        <f>'[2]Eingabe Bilanz'!O7</f>
        <v>2002</v>
      </c>
    </row>
    <row r="8" spans="1:15" s="23" customFormat="1" ht="12">
      <c r="A8" s="20"/>
      <c r="B8" s="20"/>
      <c r="C8" s="20"/>
      <c r="D8" s="20"/>
      <c r="E8" s="21" t="str">
        <f>'[2]Eingabe Bilanz'!E8</f>
        <v>EUR</v>
      </c>
      <c r="F8" s="22"/>
      <c r="G8" s="21" t="str">
        <f>'[2]Eingabe Bilanz'!G8</f>
        <v>EUR</v>
      </c>
      <c r="I8" s="20"/>
      <c r="J8" s="20"/>
      <c r="K8" s="20"/>
      <c r="L8" s="20"/>
      <c r="M8" s="21" t="str">
        <f>'[2]Eingabe Bilanz'!M8</f>
        <v>EUR</v>
      </c>
      <c r="N8" s="22"/>
      <c r="O8" s="21" t="str">
        <f>'[2]Eingabe Bilanz'!O8</f>
        <v>EUR</v>
      </c>
    </row>
    <row r="9" spans="1:15" ht="11.25" customHeight="1">
      <c r="A9" s="20" t="str">
        <f>'[2]Eingabe Bilanz'!A9</f>
        <v>B.</v>
      </c>
      <c r="B9" s="20" t="str">
        <f>'[2]Eingabe Bilanz'!B9</f>
        <v>Anlagevermögen</v>
      </c>
      <c r="C9" s="20"/>
      <c r="D9" s="20"/>
      <c r="E9" s="24"/>
      <c r="F9" s="24"/>
      <c r="G9" s="24"/>
      <c r="H9" s="23"/>
      <c r="I9" s="20" t="str">
        <f>'[2]Eingabe Bilanz'!I9</f>
        <v>A.</v>
      </c>
      <c r="J9" s="20" t="str">
        <f>'[2]Eingabe Bilanz'!J9</f>
        <v>Eigenkapital</v>
      </c>
      <c r="K9" s="20"/>
      <c r="L9" s="20"/>
      <c r="M9" s="24"/>
      <c r="N9" s="24"/>
      <c r="O9" s="24"/>
    </row>
    <row r="10" spans="1:15" ht="11.25" customHeight="1">
      <c r="A10" s="26" t="str">
        <f>'[2]Eingabe Bilanz'!A10</f>
        <v>I.</v>
      </c>
      <c r="B10" s="26" t="str">
        <f>'[2]Eingabe Bilanz'!B10</f>
        <v>Immaterielle Vermögensgegenstände</v>
      </c>
      <c r="C10" s="23"/>
      <c r="D10" s="23"/>
      <c r="E10" s="27">
        <f>'[2]Eingabe Bilanz'!E10</f>
        <v>334921.28</v>
      </c>
      <c r="F10" s="24"/>
      <c r="G10" s="27">
        <f>'[2]Eingabe Bilanz'!G10</f>
        <v>143376.12</v>
      </c>
      <c r="H10" s="23"/>
      <c r="I10" s="23"/>
      <c r="J10" s="26" t="str">
        <f>'[2]Eingabe Bilanz'!J10</f>
        <v> 1.</v>
      </c>
      <c r="K10" s="26" t="str">
        <f>'[2]Eingabe Bilanz'!K10</f>
        <v>Festgesetztes Kapital</v>
      </c>
      <c r="L10" s="23"/>
      <c r="M10" s="24">
        <f>'[2]Eingabe Bilanz'!M10</f>
        <v>1208949.65</v>
      </c>
      <c r="N10" s="24"/>
      <c r="O10" s="24">
        <f>'[2]Eingabe Bilanz'!O10</f>
        <v>1208949.65</v>
      </c>
    </row>
    <row r="11" spans="1:15" ht="11.25" customHeight="1">
      <c r="A11" s="23"/>
      <c r="B11" s="23"/>
      <c r="C11" s="23"/>
      <c r="D11" s="23"/>
      <c r="E11" s="24"/>
      <c r="F11" s="24"/>
      <c r="G11" s="24"/>
      <c r="H11" s="23"/>
      <c r="I11" s="23"/>
      <c r="J11" s="26" t="str">
        <f>'[2]Eingabe Bilanz'!J11</f>
        <v> 3.</v>
      </c>
      <c r="K11" s="26" t="str">
        <f>'[2]Eingabe Bilanz'!K11</f>
        <v>Gewinnrücklagen</v>
      </c>
      <c r="L11" s="23"/>
      <c r="M11" s="24"/>
      <c r="N11" s="24"/>
      <c r="O11" s="24"/>
    </row>
    <row r="12" spans="1:15" ht="11.25" customHeight="1">
      <c r="A12" s="26" t="str">
        <f>'[2]Eingabe Bilanz'!A12</f>
        <v>II.</v>
      </c>
      <c r="B12" s="26" t="str">
        <f>'[2]Eingabe Bilanz'!B12</f>
        <v>Sachanlagen</v>
      </c>
      <c r="C12" s="23"/>
      <c r="D12" s="23"/>
      <c r="E12" s="24"/>
      <c r="F12" s="24"/>
      <c r="G12" s="24"/>
      <c r="H12" s="23"/>
      <c r="I12" s="23"/>
      <c r="J12" s="26"/>
      <c r="K12" s="121" t="str">
        <f>'[2]Eingabe Bilanz'!K13</f>
        <v>b)</v>
      </c>
      <c r="L12" s="26" t="str">
        <f>'[2]Eingabe Bilanz'!L13</f>
        <v>zweckgebundene Gewinnrücklage</v>
      </c>
      <c r="M12" s="24">
        <f>'[2]Eingabe Bilanz'!M13</f>
        <v>2032385.67</v>
      </c>
      <c r="N12" s="24"/>
      <c r="O12" s="24">
        <f>'[2]Eingabe Bilanz'!O13</f>
        <v>1943383.49</v>
      </c>
    </row>
    <row r="13" spans="1:15" ht="11.25" customHeight="1">
      <c r="A13" s="23"/>
      <c r="B13" s="26" t="str">
        <f>'[2]Eingabe Bilanz'!B13</f>
        <v> 1.</v>
      </c>
      <c r="C13" s="26" t="str">
        <f>'[2]Eingabe Bilanz'!C13</f>
        <v>Grundstücke mit Betriebsbauten</v>
      </c>
      <c r="D13" s="26"/>
      <c r="E13" s="24">
        <f>'[2]Eingabe Bilanz'!E13</f>
        <v>41718161.87</v>
      </c>
      <c r="F13" s="24"/>
      <c r="G13" s="24">
        <f>'[2]Eingabe Bilanz'!G13</f>
        <v>43146780.66</v>
      </c>
      <c r="H13" s="23"/>
      <c r="I13" s="23"/>
      <c r="J13" s="26"/>
      <c r="K13" s="121" t="str">
        <f>'[2]Eingabe Bilanz'!K14</f>
        <v>c)</v>
      </c>
      <c r="L13" s="26" t="str">
        <f>'[2]Eingabe Bilanz'!L14</f>
        <v>freie Gewinnrücklage</v>
      </c>
      <c r="M13" s="24">
        <f>'[2]Eingabe Bilanz'!M14</f>
        <v>430984.06</v>
      </c>
      <c r="N13" s="24"/>
      <c r="O13" s="24">
        <f>'[2]Eingabe Bilanz'!O14</f>
        <v>430984.06</v>
      </c>
    </row>
    <row r="14" spans="1:15" ht="11.25" customHeight="1">
      <c r="A14" s="23"/>
      <c r="B14" s="26" t="str">
        <f>'[2]Eingabe Bilanz'!B14</f>
        <v> 2.</v>
      </c>
      <c r="C14" s="26" t="str">
        <f>'[2]Eingabe Bilanz'!C14</f>
        <v>Grundstücke mit Wohnbauten</v>
      </c>
      <c r="D14" s="26"/>
      <c r="E14" s="24">
        <f>'[2]Eingabe Bilanz'!E14</f>
        <v>733430.06</v>
      </c>
      <c r="F14" s="24"/>
      <c r="G14" s="24">
        <f>'[2]Eingabe Bilanz'!G14</f>
        <v>772351.96</v>
      </c>
      <c r="H14" s="23"/>
      <c r="I14" s="23"/>
      <c r="J14" s="26" t="str">
        <f>'[2]Eingabe Bilanz'!J17</f>
        <v> 5.</v>
      </c>
      <c r="K14" s="26" t="str">
        <f>'[2]Eingabe Bilanz'!K17</f>
        <v>Bilanzgewinn</v>
      </c>
      <c r="L14" s="23"/>
      <c r="M14" s="24">
        <f>'[2]Eingabe Bilanz'!M17</f>
        <v>184627.41</v>
      </c>
      <c r="N14" s="24"/>
      <c r="O14" s="24">
        <f>'[2]Eingabe Bilanz'!O17</f>
        <v>269391.75</v>
      </c>
    </row>
    <row r="15" spans="1:15" ht="11.25" customHeight="1">
      <c r="A15" s="23"/>
      <c r="B15" s="26" t="str">
        <f>'[2]Eingabe Bilanz'!B16</f>
        <v> 4.</v>
      </c>
      <c r="C15" s="26" t="str">
        <f>'[2]Eingabe Bilanz'!C16</f>
        <v>Technische Anlagen</v>
      </c>
      <c r="D15" s="26"/>
      <c r="E15" s="24">
        <f>'[2]Eingabe Bilanz'!E16</f>
        <v>1597588.4</v>
      </c>
      <c r="F15" s="24"/>
      <c r="G15" s="24">
        <f>'[2]Eingabe Bilanz'!G16</f>
        <v>57907.98</v>
      </c>
      <c r="H15" s="23"/>
      <c r="I15" s="23"/>
      <c r="J15" s="23"/>
      <c r="K15" s="23"/>
      <c r="L15" s="26"/>
      <c r="M15" s="28">
        <f>'[2]Eingabe Bilanz'!M18</f>
        <v>3856946.79</v>
      </c>
      <c r="N15" s="29"/>
      <c r="O15" s="28">
        <f>'[2]Eingabe Bilanz'!O18</f>
        <v>3852708.9499999997</v>
      </c>
    </row>
    <row r="16" spans="1:15" ht="11.25" customHeight="1">
      <c r="A16" s="23"/>
      <c r="B16" s="26" t="str">
        <f>'[2]Eingabe Bilanz'!B17</f>
        <v> 5.</v>
      </c>
      <c r="C16" s="26" t="str">
        <f>'[2]Eingabe Bilanz'!C17</f>
        <v>Einrichtungen und Ausstattungen</v>
      </c>
      <c r="D16" s="26"/>
      <c r="E16" s="24">
        <f>'[2]Eingabe Bilanz'!E17</f>
        <v>2182148.57</v>
      </c>
      <c r="F16" s="24"/>
      <c r="G16" s="24">
        <f>'[2]Eingabe Bilanz'!G17</f>
        <v>2036547.64</v>
      </c>
      <c r="H16" s="23"/>
      <c r="I16" s="23"/>
      <c r="J16" s="23"/>
      <c r="K16" s="23"/>
      <c r="L16" s="23"/>
      <c r="M16" s="24"/>
      <c r="N16" s="24"/>
      <c r="O16" s="24"/>
    </row>
    <row r="17" spans="1:15" ht="11.25" customHeight="1">
      <c r="A17" s="23"/>
      <c r="B17" s="26" t="str">
        <f>'[2]Eingabe Bilanz'!B18</f>
        <v> 6.</v>
      </c>
      <c r="C17" s="26" t="str">
        <f>'[2]Eingabe Bilanz'!C18</f>
        <v>geleistete Anzahlungen und Anlagen im Bau</v>
      </c>
      <c r="D17" s="26"/>
      <c r="E17" s="24">
        <f>'[2]Eingabe Bilanz'!E18</f>
        <v>3971649.9</v>
      </c>
      <c r="F17" s="24"/>
      <c r="G17" s="24">
        <f>'[2]Eingabe Bilanz'!G18</f>
        <v>2278930.88</v>
      </c>
      <c r="H17" s="23"/>
      <c r="I17" s="20" t="str">
        <f>'[2]Eingabe Bilanz'!I20</f>
        <v>B.</v>
      </c>
      <c r="J17" s="20" t="str">
        <f>'[2]Eingabe Bilanz'!J20</f>
        <v>Sonderposten aus Zuwendungen zur Finanzierung</v>
      </c>
      <c r="K17" s="20"/>
      <c r="L17" s="20"/>
      <c r="M17" s="24"/>
      <c r="N17" s="24"/>
      <c r="O17" s="24"/>
    </row>
    <row r="18" spans="1:15" ht="11.25" customHeight="1">
      <c r="A18" s="23"/>
      <c r="B18" s="23"/>
      <c r="C18" s="23"/>
      <c r="D18" s="23"/>
      <c r="E18" s="30">
        <f>'[2]Eingabe Bilanz'!E19</f>
        <v>50202978.8</v>
      </c>
      <c r="F18" s="24"/>
      <c r="G18" s="30">
        <f>'[2]Eingabe Bilanz'!G19</f>
        <v>48292519.12</v>
      </c>
      <c r="H18" s="23"/>
      <c r="I18" s="20"/>
      <c r="J18" s="20" t="str">
        <f>'[2]Eingabe Bilanz'!J21</f>
        <v> des Sachanlagevermögens</v>
      </c>
      <c r="K18" s="20"/>
      <c r="L18" s="20"/>
      <c r="M18" s="24"/>
      <c r="N18" s="24"/>
      <c r="O18" s="24"/>
    </row>
    <row r="19" spans="1:15" ht="11.25" customHeight="1">
      <c r="A19" s="23"/>
      <c r="B19" s="23"/>
      <c r="C19" s="23"/>
      <c r="D19" s="23"/>
      <c r="E19" s="23"/>
      <c r="F19" s="23"/>
      <c r="G19" s="23"/>
      <c r="H19" s="23"/>
      <c r="I19" s="23"/>
      <c r="J19" s="26" t="str">
        <f>'[2]Eingabe Bilanz'!J22</f>
        <v> 1.</v>
      </c>
      <c r="K19" s="26" t="str">
        <f>'[2]Eingabe Bilanz'!K22</f>
        <v>Sonderposten aus Fördermitteln nach dem KHG</v>
      </c>
      <c r="L19" s="23"/>
      <c r="M19" s="24">
        <f>'[2]Eingabe Bilanz'!M22</f>
        <v>16825670.25</v>
      </c>
      <c r="N19" s="24"/>
      <c r="O19" s="24">
        <f>'[2]Eingabe Bilanz'!O22</f>
        <v>15968867.8</v>
      </c>
    </row>
    <row r="20" spans="1:15" ht="11.25" customHeight="1">
      <c r="A20" s="23"/>
      <c r="B20" s="23"/>
      <c r="C20" s="23"/>
      <c r="D20" s="26"/>
      <c r="E20" s="28">
        <f>'[2]Eingabe Bilanz'!E21</f>
        <v>50537900.08</v>
      </c>
      <c r="F20" s="29"/>
      <c r="G20" s="28">
        <f>'[2]Eingabe Bilanz'!G21</f>
        <v>48435895.239999995</v>
      </c>
      <c r="H20" s="23"/>
      <c r="I20" s="23"/>
      <c r="J20" s="26" t="str">
        <f>'[2]Eingabe Bilanz'!J23</f>
        <v> 2.</v>
      </c>
      <c r="K20" s="26" t="str">
        <f>'[2]Eingabe Bilanz'!K23</f>
        <v>Sonderposten aus Zuweisungen und Zuschüssen d. ö. H.</v>
      </c>
      <c r="L20" s="23"/>
      <c r="M20" s="24">
        <f>'[2]Eingabe Bilanz'!M23</f>
        <v>31554878.87</v>
      </c>
      <c r="N20" s="24"/>
      <c r="O20" s="24">
        <f>'[2]Eingabe Bilanz'!O23</f>
        <v>31502483.52</v>
      </c>
    </row>
    <row r="21" spans="1:15" ht="11.25" customHeight="1">
      <c r="A21" s="23"/>
      <c r="B21" s="23"/>
      <c r="C21" s="23"/>
      <c r="D21" s="23"/>
      <c r="E21" s="23"/>
      <c r="F21" s="23"/>
      <c r="G21" s="23"/>
      <c r="H21" s="23"/>
      <c r="I21" s="23"/>
      <c r="J21" s="26" t="str">
        <f>'[2]Eingabe Bilanz'!J24</f>
        <v> 3.</v>
      </c>
      <c r="K21" s="26" t="str">
        <f>'[2]Eingabe Bilanz'!K24</f>
        <v>Sonderposten aus Zuwendungen Dritter</v>
      </c>
      <c r="L21" s="23"/>
      <c r="M21" s="24">
        <f>'[2]Eingabe Bilanz'!M24</f>
        <v>330.66</v>
      </c>
      <c r="N21" s="24"/>
      <c r="O21" s="24">
        <f>'[2]Eingabe Bilanz'!O24</f>
        <v>991.96</v>
      </c>
    </row>
    <row r="22" spans="1:15" ht="11.25" customHeight="1">
      <c r="A22" s="20" t="str">
        <f>'[2]Eingabe Bilanz'!A23</f>
        <v>C.</v>
      </c>
      <c r="B22" s="20" t="str">
        <f>'[2]Eingabe Bilanz'!B23</f>
        <v>Umlaufvermögen</v>
      </c>
      <c r="C22" s="20"/>
      <c r="D22" s="20"/>
      <c r="E22" s="24"/>
      <c r="F22" s="24"/>
      <c r="G22" s="24"/>
      <c r="H22" s="23"/>
      <c r="I22" s="23"/>
      <c r="J22" s="23"/>
      <c r="K22" s="23"/>
      <c r="L22" s="26"/>
      <c r="M22" s="28">
        <f>'[2]Eingabe Bilanz'!M25</f>
        <v>48380879.78</v>
      </c>
      <c r="N22" s="29"/>
      <c r="O22" s="28">
        <f>'[2]Eingabe Bilanz'!O25</f>
        <v>47472343.28</v>
      </c>
    </row>
    <row r="23" spans="1:15" ht="11.25" customHeight="1">
      <c r="A23" s="26" t="str">
        <f>'[2]Eingabe Bilanz'!A24</f>
        <v>I.</v>
      </c>
      <c r="B23" s="26" t="str">
        <f>'[2]Eingabe Bilanz'!B24</f>
        <v>Vorräte</v>
      </c>
      <c r="C23" s="23"/>
      <c r="D23" s="23"/>
      <c r="E23" s="24"/>
      <c r="F23" s="24"/>
      <c r="G23" s="24"/>
      <c r="H23" s="23"/>
      <c r="I23" s="23"/>
      <c r="J23" s="23"/>
      <c r="K23" s="23"/>
      <c r="L23" s="23"/>
      <c r="M23" s="24"/>
      <c r="N23" s="24"/>
      <c r="O23" s="24"/>
    </row>
    <row r="24" spans="1:15" ht="11.25" customHeight="1">
      <c r="A24" s="23"/>
      <c r="B24" s="26" t="str">
        <f>'[2]Eingabe Bilanz'!B25</f>
        <v> 1.</v>
      </c>
      <c r="C24" s="26" t="str">
        <f>'[2]Eingabe Bilanz'!C25</f>
        <v>Roh-, Hilfs- und Betriebsstoffe</v>
      </c>
      <c r="D24" s="23"/>
      <c r="E24" s="24">
        <f>'[2]Eingabe Bilanz'!E25</f>
        <v>404187.27</v>
      </c>
      <c r="F24" s="24"/>
      <c r="G24" s="24">
        <f>'[2]Eingabe Bilanz'!G25</f>
        <v>400922.61</v>
      </c>
      <c r="H24" s="23"/>
      <c r="I24" s="20" t="str">
        <f>'[2]Eingabe Bilanz'!I27</f>
        <v>C.</v>
      </c>
      <c r="J24" s="20" t="str">
        <f>'[2]Eingabe Bilanz'!J27</f>
        <v>Rückstellungen</v>
      </c>
      <c r="K24" s="20"/>
      <c r="L24" s="20"/>
      <c r="M24" s="24"/>
      <c r="N24" s="24"/>
      <c r="O24" s="24"/>
    </row>
    <row r="25" spans="1:15" ht="11.25" customHeight="1">
      <c r="A25" s="23"/>
      <c r="B25" s="26"/>
      <c r="C25" s="26"/>
      <c r="D25" s="31"/>
      <c r="E25" s="30">
        <f>'[2]Eingabe Bilanz'!E28</f>
        <v>404187.27</v>
      </c>
      <c r="F25" s="23"/>
      <c r="G25" s="30">
        <f>'[2]Eingabe Bilanz'!G28</f>
        <v>400922.61</v>
      </c>
      <c r="H25" s="23"/>
      <c r="I25" s="23"/>
      <c r="J25" s="26" t="str">
        <f>'[2]Eingabe Bilanz'!J30</f>
        <v> 3.</v>
      </c>
      <c r="K25" s="26" t="str">
        <f>'[2]Eingabe Bilanz'!K30</f>
        <v>Sonstige Rückstellungen</v>
      </c>
      <c r="L25" s="23"/>
      <c r="M25" s="24">
        <f>'[2]Eingabe Bilanz'!M30</f>
        <v>9065886.47</v>
      </c>
      <c r="N25" s="24"/>
      <c r="O25" s="24">
        <f>'[2]Eingabe Bilanz'!O30</f>
        <v>8608317.9</v>
      </c>
    </row>
    <row r="26" spans="1:15" ht="11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1"/>
      <c r="M26" s="28">
        <f>'[2]Eingabe Bilanz'!M31</f>
        <v>9065886.47</v>
      </c>
      <c r="N26" s="29"/>
      <c r="O26" s="28">
        <f>'[2]Eingabe Bilanz'!O31</f>
        <v>8608317.9</v>
      </c>
    </row>
    <row r="27" spans="1:12" ht="11.25" customHeight="1">
      <c r="A27" s="26" t="str">
        <f>'[2]Eingabe Bilanz'!A30</f>
        <v>II.</v>
      </c>
      <c r="B27" s="26" t="str">
        <f>'[2]Eingabe Bilanz'!B30</f>
        <v>Forderungen und sonstige Vermögensgegenstände</v>
      </c>
      <c r="C27" s="23"/>
      <c r="D27" s="23"/>
      <c r="E27" s="24"/>
      <c r="F27" s="24"/>
      <c r="G27" s="24"/>
      <c r="H27" s="23"/>
      <c r="I27" s="23"/>
      <c r="J27" s="23"/>
      <c r="K27" s="23"/>
      <c r="L27" s="26"/>
    </row>
    <row r="28" spans="1:15" ht="11.25" customHeight="1">
      <c r="A28" s="23"/>
      <c r="B28" s="26" t="str">
        <f>'[2]Eingabe Bilanz'!B31</f>
        <v> 1.</v>
      </c>
      <c r="C28" s="26" t="str">
        <f>'[2]Eingabe Bilanz'!C31</f>
        <v>Forderungen aus Lieferungen und Leistungen</v>
      </c>
      <c r="D28" s="23"/>
      <c r="E28" s="24">
        <f>'[2]Eingabe Bilanz'!E31</f>
        <v>17428558.06</v>
      </c>
      <c r="F28" s="24"/>
      <c r="G28" s="24">
        <f>'[2]Eingabe Bilanz'!G31</f>
        <v>15038554.33</v>
      </c>
      <c r="H28" s="23"/>
      <c r="I28" s="20" t="str">
        <f>'[2]Eingabe Bilanz'!I33</f>
        <v>D.</v>
      </c>
      <c r="J28" s="20" t="str">
        <f>'[2]Eingabe Bilanz'!J33</f>
        <v>Verbindlichkeiten</v>
      </c>
      <c r="K28" s="20"/>
      <c r="L28" s="20"/>
      <c r="M28" s="23"/>
      <c r="N28" s="23"/>
      <c r="O28" s="23"/>
    </row>
    <row r="29" spans="1:15" ht="11.25" customHeight="1">
      <c r="A29" s="23"/>
      <c r="B29" s="26"/>
      <c r="C29" s="32" t="str">
        <f>'[2]Eingabe Bilanz'!C32</f>
        <v>-</v>
      </c>
      <c r="D29" s="26" t="str">
        <f>'[2]Eingabe Bilanz'!D32</f>
        <v>davon mit einer Restlaufzeit von mehr als einem Jahr</v>
      </c>
      <c r="E29" s="24"/>
      <c r="F29" s="24"/>
      <c r="G29" s="24"/>
      <c r="H29" s="23"/>
      <c r="I29" s="23"/>
      <c r="J29" s="26" t="str">
        <f>'[2]Eingabe Bilanz'!J37</f>
        <v> 3.</v>
      </c>
      <c r="K29" s="26" t="str">
        <f>'[2]Eingabe Bilanz'!K37</f>
        <v>Verbindlichkeiten aus Lieferungen und Leistungen</v>
      </c>
      <c r="L29" s="23"/>
      <c r="M29" s="24">
        <f>'[2]Eingabe Bilanz'!M37</f>
        <v>1094822.59</v>
      </c>
      <c r="N29" s="24"/>
      <c r="O29" s="24">
        <f>'[2]Eingabe Bilanz'!O37</f>
        <v>1514766.07</v>
      </c>
    </row>
    <row r="30" spans="1:15" ht="11.25" customHeight="1">
      <c r="A30" s="23"/>
      <c r="B30" s="26"/>
      <c r="C30" s="26"/>
      <c r="D30" s="26" t="str">
        <f>'[2]Eingabe Bilanz'!D33</f>
        <v>EUR 0,00 (Vorjahr EUR 0,00)</v>
      </c>
      <c r="E30" s="24"/>
      <c r="F30" s="24"/>
      <c r="G30" s="24"/>
      <c r="H30" s="23"/>
      <c r="I30" s="23"/>
      <c r="J30" s="26"/>
      <c r="K30" s="32" t="str">
        <f>'[2]Eingabe Bilanz'!K38</f>
        <v>-</v>
      </c>
      <c r="L30" s="26" t="str">
        <f>'[2]Eingabe Bilanz'!L38</f>
        <v>davon mit einer Restlaufzeit bis zu einem Jahr</v>
      </c>
      <c r="M30" s="24"/>
      <c r="N30" s="24"/>
      <c r="O30" s="24"/>
    </row>
    <row r="31" spans="1:15" ht="11.25" customHeight="1">
      <c r="A31" s="23"/>
      <c r="B31" s="26" t="str">
        <f>'[2]Eingabe Bilanz'!B34</f>
        <v> 2.</v>
      </c>
      <c r="C31" s="26" t="str">
        <f>'[2]Eingabe Bilanz'!C34</f>
        <v>Forderungen an Gesellschafter bzw. Krankenhausträger</v>
      </c>
      <c r="D31" s="23"/>
      <c r="E31" s="24">
        <f>'[2]Eingabe Bilanz'!E34</f>
        <v>1896942.89</v>
      </c>
      <c r="F31" s="24"/>
      <c r="G31" s="24">
        <f>'[2]Eingabe Bilanz'!G34</f>
        <v>1601088.75</v>
      </c>
      <c r="H31" s="23"/>
      <c r="I31" s="23"/>
      <c r="J31" s="26"/>
      <c r="K31" s="26"/>
      <c r="L31" s="26" t="str">
        <f>'[2]Eingabe Bilanz'!L39</f>
        <v>EUR 1.094.822,59 (Vorjahr EUR 1.514.766,07)</v>
      </c>
      <c r="M31" s="24"/>
      <c r="N31" s="24"/>
      <c r="O31" s="24"/>
    </row>
    <row r="32" spans="1:15" ht="11.25" customHeight="1">
      <c r="A32" s="23"/>
      <c r="B32" s="26"/>
      <c r="C32" s="32" t="str">
        <f>'[2]Eingabe Bilanz'!C35</f>
        <v>-</v>
      </c>
      <c r="D32" s="26" t="str">
        <f>'[2]Eingabe Bilanz'!D35</f>
        <v>davon mit einer Restlaufzeit von mehr als einem Jahr</v>
      </c>
      <c r="E32" s="24"/>
      <c r="F32" s="24"/>
      <c r="G32" s="24"/>
      <c r="H32" s="23"/>
      <c r="I32" s="23"/>
      <c r="J32" s="26" t="str">
        <f>'[2]Eingabe Bilanz'!J40</f>
        <v> 5.</v>
      </c>
      <c r="K32" s="26" t="str">
        <f>'[2]Eingabe Bilanz'!K40</f>
        <v>Verbindlichkeiten gegenüber dem Krankenhausträger</v>
      </c>
      <c r="L32" s="23"/>
      <c r="M32" s="24">
        <f>'[2]Eingabe Bilanz'!M40</f>
        <v>5514621.09</v>
      </c>
      <c r="N32" s="24"/>
      <c r="O32" s="24">
        <f>'[2]Eingabe Bilanz'!O40</f>
        <v>1651416.78</v>
      </c>
    </row>
    <row r="33" spans="1:15" ht="11.25" customHeight="1">
      <c r="A33" s="23"/>
      <c r="B33" s="26"/>
      <c r="C33" s="26"/>
      <c r="D33" s="26" t="str">
        <f>'[2]Eingabe Bilanz'!D36</f>
        <v>EUR 0,00 (Vorjahr EUR 0,00)</v>
      </c>
      <c r="E33" s="24"/>
      <c r="F33" s="24"/>
      <c r="G33" s="24"/>
      <c r="H33" s="23"/>
      <c r="I33" s="23"/>
      <c r="J33" s="26"/>
      <c r="K33" s="32" t="str">
        <f>'[2]Eingabe Bilanz'!K41</f>
        <v>-</v>
      </c>
      <c r="L33" s="26" t="str">
        <f>'[2]Eingabe Bilanz'!L41</f>
        <v>davon mit einer Restlaufzeit bis zu einem Jahr</v>
      </c>
      <c r="M33" s="24"/>
      <c r="N33" s="24"/>
      <c r="O33" s="24"/>
    </row>
    <row r="34" spans="1:15" ht="11.25" customHeight="1">
      <c r="A34" s="23"/>
      <c r="B34" s="26" t="str">
        <f>'[2]Eingabe Bilanz'!B37</f>
        <v> 3.</v>
      </c>
      <c r="C34" s="26" t="str">
        <f>'[2]Eingabe Bilanz'!C37</f>
        <v>Forderungen nach dem Krankenhausfinanzierungsrecht</v>
      </c>
      <c r="D34" s="23"/>
      <c r="E34" s="24">
        <f>'[2]Eingabe Bilanz'!E37</f>
        <v>546008.33</v>
      </c>
      <c r="F34" s="24"/>
      <c r="G34" s="24">
        <f>'[2]Eingabe Bilanz'!G37</f>
        <v>1968462.88</v>
      </c>
      <c r="H34" s="23"/>
      <c r="I34" s="23"/>
      <c r="J34" s="26"/>
      <c r="K34" s="26"/>
      <c r="L34" s="26" t="str">
        <f>'[2]Eingabe Bilanz'!L42</f>
        <v>EUR 5.514.621,09 (Vorjahr EUR 1.651.416,78)</v>
      </c>
      <c r="M34" s="24"/>
      <c r="N34" s="24"/>
      <c r="O34" s="24"/>
    </row>
    <row r="35" spans="1:15" ht="11.25" customHeight="1">
      <c r="A35" s="23"/>
      <c r="B35" s="26"/>
      <c r="C35" s="32" t="str">
        <f>'[2]Eingabe Bilanz'!C38</f>
        <v>-</v>
      </c>
      <c r="D35" s="26" t="str">
        <f>'[2]Eingabe Bilanz'!D38</f>
        <v>davon nach der BPflV</v>
      </c>
      <c r="E35" s="24"/>
      <c r="F35" s="24"/>
      <c r="G35" s="24"/>
      <c r="H35" s="23"/>
      <c r="I35" s="23"/>
      <c r="J35" s="26" t="str">
        <f>'[2]Eingabe Bilanz'!J43</f>
        <v> 6.</v>
      </c>
      <c r="K35" s="26" t="str">
        <f>'[2]Eingabe Bilanz'!K43</f>
        <v>Verbindlichkeiten nach dem Krankenhausfinanzierungsgesetz</v>
      </c>
      <c r="L35" s="23"/>
      <c r="M35" s="24">
        <f>'[2]Eingabe Bilanz'!M43</f>
        <v>2954193.48</v>
      </c>
      <c r="N35" s="24"/>
      <c r="O35" s="24">
        <f>'[2]Eingabe Bilanz'!O43</f>
        <v>4551215.19</v>
      </c>
    </row>
    <row r="36" spans="1:15" ht="11.25" customHeight="1">
      <c r="A36" s="23"/>
      <c r="B36" s="26"/>
      <c r="C36" s="26"/>
      <c r="D36" s="26" t="str">
        <f>'[2]Eingabe Bilanz'!D39</f>
        <v>EUR 152.113,34 (Vorjahr EUR 61.741,00)</v>
      </c>
      <c r="E36" s="24"/>
      <c r="F36" s="24"/>
      <c r="G36" s="24"/>
      <c r="H36" s="23"/>
      <c r="I36" s="23"/>
      <c r="J36" s="26"/>
      <c r="K36" s="32" t="str">
        <f>'[2]Eingabe Bilanz'!K44</f>
        <v>-</v>
      </c>
      <c r="L36" s="26" t="str">
        <f>'[2]Eingabe Bilanz'!L44</f>
        <v>davon nach der BPflV</v>
      </c>
      <c r="M36" s="24"/>
      <c r="N36" s="24"/>
      <c r="O36" s="24"/>
    </row>
    <row r="37" spans="1:15" ht="11.25" customHeight="1">
      <c r="A37" s="23"/>
      <c r="B37" s="26"/>
      <c r="C37" s="32" t="str">
        <f>'[2]Eingabe Bilanz'!C40</f>
        <v>-</v>
      </c>
      <c r="D37" s="26" t="str">
        <f>'[2]Eingabe Bilanz'!D40</f>
        <v>davon mit einer Restlaufzeit von mehr als einem Jahr</v>
      </c>
      <c r="E37" s="24"/>
      <c r="F37" s="24"/>
      <c r="G37" s="24"/>
      <c r="H37" s="23"/>
      <c r="I37" s="23"/>
      <c r="J37" s="26"/>
      <c r="K37" s="26"/>
      <c r="L37" s="26" t="str">
        <f>'[2]Eingabe Bilanz'!L45</f>
        <v>EUR 585.952,41 (Vorjahr EUR 896.189,80)</v>
      </c>
      <c r="M37" s="24"/>
      <c r="N37" s="24"/>
      <c r="O37" s="24"/>
    </row>
    <row r="38" spans="1:15" ht="11.25" customHeight="1">
      <c r="A38" s="23"/>
      <c r="B38" s="26"/>
      <c r="C38" s="26"/>
      <c r="D38" s="26" t="str">
        <f>'[2]Eingabe Bilanz'!D41</f>
        <v>EUR 0,00 (Vorjahr EUR 0,00)</v>
      </c>
      <c r="E38" s="24"/>
      <c r="F38" s="24"/>
      <c r="G38" s="24"/>
      <c r="H38" s="23"/>
      <c r="I38" s="20"/>
      <c r="J38" s="26"/>
      <c r="K38" s="32" t="str">
        <f>'[2]Eingabe Bilanz'!K46</f>
        <v>-</v>
      </c>
      <c r="L38" s="26" t="str">
        <f>'[2]Eingabe Bilanz'!L46</f>
        <v>davon mit einer Restlaufzeit bis zu einem Jahr</v>
      </c>
      <c r="M38" s="24"/>
      <c r="N38" s="24"/>
      <c r="O38" s="24"/>
    </row>
    <row r="39" spans="1:15" ht="11.25" customHeight="1">
      <c r="A39" s="23"/>
      <c r="B39" s="26" t="str">
        <f>'[2]Eingabe Bilanz'!B42</f>
        <v> 6.</v>
      </c>
      <c r="C39" s="26" t="str">
        <f>'[2]Eingabe Bilanz'!C42</f>
        <v>Sonstige Vermögensgegenstände</v>
      </c>
      <c r="D39" s="23"/>
      <c r="E39" s="24">
        <f>'[2]Eingabe Bilanz'!E42</f>
        <v>56161.5</v>
      </c>
      <c r="F39" s="24"/>
      <c r="G39" s="24">
        <f>'[2]Eingabe Bilanz'!G42</f>
        <v>70752.96</v>
      </c>
      <c r="H39" s="23"/>
      <c r="I39" s="23"/>
      <c r="J39" s="26"/>
      <c r="K39" s="26"/>
      <c r="L39" s="26" t="str">
        <f>'[2]Eingabe Bilanz'!L47</f>
        <v>EUR 2.954.193,48 (Vorjahr EUR 4.551.215,19)</v>
      </c>
      <c r="M39" s="24"/>
      <c r="N39" s="24"/>
      <c r="O39" s="24"/>
    </row>
    <row r="40" spans="1:15" ht="11.25" customHeight="1">
      <c r="A40" s="23"/>
      <c r="B40" s="26"/>
      <c r="C40" s="32" t="str">
        <f>'[2]Eingabe Bilanz'!C43</f>
        <v>-</v>
      </c>
      <c r="D40" s="26" t="str">
        <f>'[2]Eingabe Bilanz'!D43</f>
        <v>davon mit einer Restlaufzeit von mehr als einem Jahr</v>
      </c>
      <c r="E40" s="29"/>
      <c r="F40" s="24"/>
      <c r="G40" s="29"/>
      <c r="H40" s="23"/>
      <c r="I40" s="23"/>
      <c r="J40" s="26" t="str">
        <f>'[2]Eingabe Bilanz'!J48</f>
        <v> 7.</v>
      </c>
      <c r="K40" s="26" t="str">
        <f>'[2]Eingabe Bilanz'!K48</f>
        <v>Verbindlichkeiten aus sonstigen Zuwendungen</v>
      </c>
      <c r="L40" s="23"/>
      <c r="M40" s="24">
        <f>'[2]Eingabe Bilanz'!M48</f>
        <v>82414.64</v>
      </c>
      <c r="N40" s="23"/>
      <c r="O40" s="24">
        <f>'[2]Eingabe Bilanz'!O48</f>
        <v>100040.97</v>
      </c>
    </row>
    <row r="41" spans="1:15" ht="11.25" customHeight="1">
      <c r="A41" s="23"/>
      <c r="B41" s="26"/>
      <c r="C41" s="26"/>
      <c r="D41" s="26" t="str">
        <f>'[2]Eingabe Bilanz'!D44</f>
        <v>EUR 0,00 (Vorjahr EUR 0,00)</v>
      </c>
      <c r="E41" s="29"/>
      <c r="F41" s="24"/>
      <c r="G41" s="29"/>
      <c r="H41" s="23"/>
      <c r="I41" s="23"/>
      <c r="J41" s="26"/>
      <c r="K41" s="32" t="str">
        <f>'[2]Eingabe Bilanz'!K49</f>
        <v>-</v>
      </c>
      <c r="L41" s="26" t="str">
        <f>'[2]Eingabe Bilanz'!L49</f>
        <v>davon mit einer Restlaufzeit bis zu einem Jahr</v>
      </c>
      <c r="M41" s="33"/>
      <c r="N41" s="23"/>
      <c r="O41" s="33"/>
    </row>
    <row r="42" spans="1:15" ht="11.25" customHeight="1">
      <c r="A42" s="23"/>
      <c r="B42" s="23"/>
      <c r="C42" s="23"/>
      <c r="D42" s="23"/>
      <c r="E42" s="30">
        <f>'[2]Eingabe Bilanz'!E45</f>
        <v>19927670.779999997</v>
      </c>
      <c r="F42" s="24"/>
      <c r="G42" s="30">
        <f>'[2]Eingabe Bilanz'!G45</f>
        <v>18678858.92</v>
      </c>
      <c r="H42" s="23"/>
      <c r="I42" s="23"/>
      <c r="J42" s="26"/>
      <c r="K42" s="26"/>
      <c r="L42" s="26" t="str">
        <f>'[2]Eingabe Bilanz'!L50</f>
        <v>EUR 82.414,64 (Vorjahr EUR 100.040,97)</v>
      </c>
      <c r="M42" s="23"/>
      <c r="N42" s="23"/>
      <c r="O42" s="23"/>
    </row>
    <row r="43" spans="1:15" ht="11.25" customHeight="1">
      <c r="A43" s="23"/>
      <c r="B43" s="23"/>
      <c r="C43" s="23"/>
      <c r="D43" s="26"/>
      <c r="E43" s="29"/>
      <c r="F43" s="29"/>
      <c r="G43" s="29"/>
      <c r="H43" s="23"/>
      <c r="J43" s="26" t="str">
        <f>'[2]Eingabe Bilanz'!J51</f>
        <v>10.</v>
      </c>
      <c r="K43" s="26" t="str">
        <f>'[2]Eingabe Bilanz'!K51</f>
        <v>sonstige Verbindlichkeiten</v>
      </c>
      <c r="L43" s="23"/>
      <c r="M43" s="24">
        <f>'[2]Eingabe Bilanz'!M51</f>
        <v>609462.4</v>
      </c>
      <c r="N43" s="24"/>
      <c r="O43" s="24">
        <f>'[2]Eingabe Bilanz'!O51</f>
        <v>581885.8</v>
      </c>
    </row>
    <row r="44" spans="1:15" ht="11.25" customHeight="1">
      <c r="A44" s="26" t="str">
        <f>'[2]Eingabe Bilanz'!A47</f>
        <v>IV.</v>
      </c>
      <c r="B44" s="26" t="str">
        <f>'[2]Eingabe Bilanz'!B47</f>
        <v>Kassenbestand, Guthaben bei Kreditinstituten</v>
      </c>
      <c r="C44" s="23"/>
      <c r="D44" s="23"/>
      <c r="E44" s="27">
        <f>'[2]Eingabe Bilanz'!E47</f>
        <v>650382.4</v>
      </c>
      <c r="F44" s="24"/>
      <c r="G44" s="27">
        <f>'[2]Eingabe Bilanz'!G47</f>
        <v>723492.6</v>
      </c>
      <c r="H44" s="23"/>
      <c r="J44" s="26"/>
      <c r="K44" s="32" t="str">
        <f>'[2]Eingabe Bilanz'!K52</f>
        <v>-</v>
      </c>
      <c r="L44" s="26" t="str">
        <f>'[2]Eingabe Bilanz'!L52</f>
        <v>davon mit einer Restlaufzeit bis zu einem Jahr</v>
      </c>
      <c r="M44" s="24"/>
      <c r="N44" s="24"/>
      <c r="O44" s="24"/>
    </row>
    <row r="45" spans="1:15" ht="11.25" customHeight="1">
      <c r="A45" s="23"/>
      <c r="B45" s="23"/>
      <c r="C45" s="23"/>
      <c r="D45" s="23"/>
      <c r="E45" s="23"/>
      <c r="F45" s="23"/>
      <c r="G45" s="23"/>
      <c r="H45" s="23"/>
      <c r="J45" s="26"/>
      <c r="K45" s="26"/>
      <c r="L45" s="26" t="str">
        <f>'[2]Eingabe Bilanz'!L53</f>
        <v>EUR 609.462,40 (Vorjahr EUR 581.885,80)</v>
      </c>
      <c r="M45" s="24"/>
      <c r="N45" s="24"/>
      <c r="O45" s="24"/>
    </row>
    <row r="46" spans="1:15" ht="11.25" customHeight="1">
      <c r="A46" s="23"/>
      <c r="B46" s="23"/>
      <c r="C46" s="23"/>
      <c r="D46" s="26"/>
      <c r="E46" s="28">
        <f>'[2]Eingabe Bilanz'!E49</f>
        <v>20982240.449999996</v>
      </c>
      <c r="F46" s="29"/>
      <c r="G46" s="28">
        <f>'[2]Eingabe Bilanz'!G49</f>
        <v>19803274.130000003</v>
      </c>
      <c r="H46" s="23"/>
      <c r="J46" s="23"/>
      <c r="K46" s="23"/>
      <c r="L46" s="23"/>
      <c r="M46" s="28">
        <f>'[2]Eingabe Bilanz'!M54</f>
        <v>10255514.200000001</v>
      </c>
      <c r="N46" s="29"/>
      <c r="O46" s="28">
        <f>'[2]Eingabe Bilanz'!O54</f>
        <v>8399324.81</v>
      </c>
    </row>
    <row r="47" spans="1:8" ht="11.25" customHeight="1">
      <c r="A47" s="23"/>
      <c r="B47" s="23"/>
      <c r="C47" s="23"/>
      <c r="D47" s="23"/>
      <c r="E47" s="23"/>
      <c r="F47" s="23"/>
      <c r="G47" s="23"/>
      <c r="H47" s="23"/>
    </row>
    <row r="48" spans="1:15" ht="11.25" customHeight="1" thickBot="1">
      <c r="A48" s="20" t="str">
        <f>'[2]Eingabe Bilanz'!A51</f>
        <v>E.</v>
      </c>
      <c r="B48" s="20" t="str">
        <f>'[2]Eingabe Bilanz'!B51</f>
        <v>Rechnungsabgrenzungsposten</v>
      </c>
      <c r="C48" s="20"/>
      <c r="D48" s="20"/>
      <c r="E48" s="24"/>
      <c r="F48" s="24"/>
      <c r="G48" s="24"/>
      <c r="H48" s="23"/>
      <c r="I48" s="20" t="str">
        <f>'[2]Eingabe Bilanz'!I56</f>
        <v>F.</v>
      </c>
      <c r="J48" s="20" t="str">
        <f>'[2]Eingabe Bilanz'!J56</f>
        <v>Rechnungsabgrenzungsposten</v>
      </c>
      <c r="K48" s="20"/>
      <c r="L48" s="20"/>
      <c r="M48" s="35">
        <f>'[2]Eingabe Bilanz'!M56</f>
        <v>3919.1</v>
      </c>
      <c r="N48" s="24"/>
      <c r="O48" s="35">
        <f>'[2]Eingabe Bilanz'!O56</f>
        <v>844.64</v>
      </c>
    </row>
    <row r="49" spans="1:15" ht="11.25" customHeight="1" thickBot="1">
      <c r="A49" s="23"/>
      <c r="B49" s="26" t="str">
        <f>'[2]Eingabe Bilanz'!B52</f>
        <v> 2.</v>
      </c>
      <c r="C49" s="26" t="str">
        <f>'[2]Eingabe Bilanz'!C52</f>
        <v>andere Abgrenzungsposten</v>
      </c>
      <c r="D49" s="26"/>
      <c r="E49" s="35">
        <f>'[2]Eingabe Bilanz'!E52</f>
        <v>43005.81</v>
      </c>
      <c r="F49" s="29"/>
      <c r="G49" s="35">
        <f>'[2]Eingabe Bilanz'!G52</f>
        <v>94370.21</v>
      </c>
      <c r="H49" s="23"/>
      <c r="J49" s="23"/>
      <c r="K49" s="23"/>
      <c r="L49" s="23"/>
      <c r="M49" s="23"/>
      <c r="N49" s="23"/>
      <c r="O49" s="23"/>
    </row>
    <row r="50" spans="1:12" ht="11.25" customHeight="1">
      <c r="A50" s="23"/>
      <c r="B50" s="23"/>
      <c r="C50" s="26"/>
      <c r="D50" s="26"/>
      <c r="E50" s="29"/>
      <c r="F50" s="29"/>
      <c r="G50" s="29"/>
      <c r="H50" s="23"/>
      <c r="I50" s="19"/>
      <c r="J50" s="19"/>
      <c r="K50" s="19"/>
      <c r="L50" s="19"/>
    </row>
    <row r="51" spans="1:16" ht="14.25" customHeight="1" thickBot="1">
      <c r="A51" s="23"/>
      <c r="B51" s="23"/>
      <c r="C51" s="26"/>
      <c r="D51" s="26"/>
      <c r="E51" s="36">
        <f>'[2]Eingabe Bilanz'!E58</f>
        <v>71563146.34</v>
      </c>
      <c r="F51" s="37"/>
      <c r="G51" s="36">
        <f>'[2]Eingabe Bilanz'!G58</f>
        <v>68333539.58</v>
      </c>
      <c r="H51" s="23"/>
      <c r="J51" s="34"/>
      <c r="K51" s="34"/>
      <c r="L51" s="34"/>
      <c r="M51" s="36">
        <f>'[2]Eingabe Bilanz'!M58</f>
        <v>71563146.33999999</v>
      </c>
      <c r="N51" s="19"/>
      <c r="O51" s="36">
        <f>'[2]Eingabe Bilanz'!O58</f>
        <v>68333539.58</v>
      </c>
      <c r="P51" s="19"/>
    </row>
    <row r="52" spans="1:15" ht="11.25" customHeight="1" thickTop="1">
      <c r="A52" s="23"/>
      <c r="B52" s="23"/>
      <c r="C52" s="26"/>
      <c r="D52" s="26"/>
      <c r="E52" s="38">
        <f>IF(E51=M51,"","gleiche Bilanzsumme ??")</f>
      </c>
      <c r="G52" s="39">
        <f>IF(G51=O51,"","gleiche Bilanzsumme ??")</f>
      </c>
      <c r="M52" s="38">
        <f>IF(M51=E51,"","gleiche Bilanzsumme ??")</f>
      </c>
      <c r="O52" s="39">
        <f>IF(O51=G51,"","gleiche Bilanzsumme ??")</f>
      </c>
    </row>
    <row r="53" spans="1:17" s="19" customFormat="1" ht="11.25" customHeight="1">
      <c r="A53" s="23"/>
      <c r="B53" s="23"/>
      <c r="C53" s="26"/>
      <c r="D53" s="26"/>
      <c r="E53" s="29"/>
      <c r="F53" s="29"/>
      <c r="G53" s="29"/>
      <c r="H53" s="25"/>
      <c r="P53" s="25"/>
      <c r="Q53" s="25"/>
    </row>
    <row r="54" spans="1:17" ht="11.25" customHeight="1">
      <c r="A54" s="23"/>
      <c r="B54" s="23"/>
      <c r="C54" s="26"/>
      <c r="D54" s="26"/>
      <c r="E54" s="29"/>
      <c r="F54" s="29"/>
      <c r="G54" s="29"/>
      <c r="Q54" s="19"/>
    </row>
    <row r="55" spans="1:4" ht="11.25" customHeight="1">
      <c r="A55" s="23"/>
      <c r="B55" s="23"/>
      <c r="C55" s="26"/>
      <c r="D55" s="26"/>
    </row>
    <row r="56" spans="1:4" ht="11.25" customHeight="1">
      <c r="A56" s="19"/>
      <c r="B56" s="19"/>
      <c r="C56" s="19"/>
      <c r="D56" s="19"/>
    </row>
    <row r="57" ht="11.25" customHeight="1"/>
    <row r="58" s="19" customFormat="1" ht="14.25" customHeight="1"/>
    <row r="59" ht="11.25" customHeight="1"/>
    <row r="60" spans="9:15" ht="11.25" customHeight="1">
      <c r="I60" s="20"/>
      <c r="J60" s="23"/>
      <c r="K60" s="23"/>
      <c r="L60" s="23"/>
      <c r="M60" s="41"/>
      <c r="N60" s="23"/>
      <c r="O60" s="41"/>
    </row>
    <row r="61" spans="1:15" ht="11.25" customHeight="1">
      <c r="A61" s="23"/>
      <c r="B61" s="23"/>
      <c r="C61" s="23"/>
      <c r="D61" s="23"/>
      <c r="E61" s="23"/>
      <c r="F61" s="23"/>
      <c r="G61" s="23"/>
      <c r="I61" s="26"/>
      <c r="J61" s="23"/>
      <c r="K61" s="23"/>
      <c r="L61" s="40"/>
      <c r="M61" s="23"/>
      <c r="N61" s="23"/>
      <c r="O61" s="23"/>
    </row>
    <row r="62" spans="1:15" ht="11.25" customHeight="1">
      <c r="A62" s="23"/>
      <c r="B62" s="23"/>
      <c r="C62" s="23"/>
      <c r="D62" s="40"/>
      <c r="E62" s="23"/>
      <c r="F62" s="23"/>
      <c r="G62" s="122"/>
      <c r="H62" s="44"/>
      <c r="I62" s="45"/>
      <c r="J62" s="46"/>
      <c r="K62" s="46"/>
      <c r="L62" s="46"/>
      <c r="M62" s="46"/>
      <c r="N62" s="46"/>
      <c r="O62" s="46"/>
    </row>
    <row r="63" spans="8:16" ht="11.25" customHeight="1">
      <c r="H63" s="123"/>
      <c r="I63" s="45"/>
      <c r="J63" s="46"/>
      <c r="K63" s="46"/>
      <c r="L63" s="46"/>
      <c r="M63" s="46"/>
      <c r="N63" s="46"/>
      <c r="O63" s="46"/>
      <c r="P63" s="24"/>
    </row>
    <row r="64" spans="1:16" s="13" customFormat="1" ht="11.25" customHeight="1">
      <c r="A64" s="25"/>
      <c r="B64" s="25"/>
      <c r="C64" s="25"/>
      <c r="D64" s="25"/>
      <c r="E64" s="25"/>
      <c r="F64" s="25"/>
      <c r="G64" s="25"/>
      <c r="H64" s="124"/>
      <c r="I64" s="125"/>
      <c r="J64" s="51"/>
      <c r="K64" s="51"/>
      <c r="L64" s="51"/>
      <c r="M64" s="51"/>
      <c r="N64" s="51"/>
      <c r="O64" s="51"/>
      <c r="P64" s="126"/>
    </row>
    <row r="65" spans="1:17" s="13" customFormat="1" ht="14.25">
      <c r="A65" s="25"/>
      <c r="B65" s="25"/>
      <c r="C65" s="25"/>
      <c r="D65" s="25"/>
      <c r="E65" s="25"/>
      <c r="F65" s="25"/>
      <c r="G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s="13" customFormat="1" ht="14.25">
      <c r="A66" s="25"/>
      <c r="B66" s="25"/>
      <c r="C66" s="25"/>
      <c r="D66" s="25"/>
      <c r="E66" s="25"/>
      <c r="F66" s="25"/>
      <c r="G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s="13" customFormat="1" ht="14.25">
      <c r="A67" s="25"/>
      <c r="B67" s="25"/>
      <c r="C67" s="25"/>
      <c r="D67" s="25"/>
      <c r="E67" s="25"/>
      <c r="F67" s="25"/>
      <c r="G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s="13" customFormat="1" ht="14.25">
      <c r="A68" s="25"/>
      <c r="B68" s="25"/>
      <c r="C68" s="25"/>
      <c r="D68" s="25"/>
      <c r="E68" s="25"/>
      <c r="F68" s="25"/>
      <c r="G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s="13" customFormat="1" ht="14.25">
      <c r="A69" s="25"/>
      <c r="B69" s="25"/>
      <c r="C69" s="25"/>
      <c r="D69" s="25"/>
      <c r="E69" s="25"/>
      <c r="F69" s="25"/>
      <c r="G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s="13" customFormat="1" ht="14.25">
      <c r="A70" s="25"/>
      <c r="B70" s="25"/>
      <c r="C70" s="25"/>
      <c r="D70" s="25"/>
      <c r="E70" s="25"/>
      <c r="F70" s="25"/>
      <c r="G70" s="25"/>
      <c r="I70" s="25"/>
      <c r="J70" s="25"/>
      <c r="K70" s="25"/>
      <c r="L70" s="25"/>
      <c r="M70" s="25"/>
      <c r="N70" s="25"/>
      <c r="O70" s="25"/>
      <c r="P70" s="25"/>
      <c r="Q70" s="25"/>
    </row>
  </sheetData>
  <sheetProtection password="DECD" sheet="1" objects="1" scenarios="1"/>
  <printOptions horizontalCentered="1" verticalCentered="1"/>
  <pageMargins left="0.5905511811023623" right="0.5905511811023623" top="0" bottom="0.18" header="0.15748031496062992" footer="0.15748031496062992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workbookViewId="0" topLeftCell="A1">
      <selection activeCell="B2" sqref="B2"/>
    </sheetView>
  </sheetViews>
  <sheetFormatPr defaultColWidth="11.00390625" defaultRowHeight="14.25"/>
  <cols>
    <col min="1" max="1" width="3.125" style="25" customWidth="1"/>
    <col min="2" max="2" width="55.75390625" style="25" customWidth="1"/>
    <col min="3" max="3" width="11.00390625" style="25" customWidth="1"/>
    <col min="4" max="4" width="2.50390625" style="25" customWidth="1"/>
    <col min="5" max="5" width="11.00390625" style="25" customWidth="1"/>
    <col min="6" max="6" width="5.375" style="25" customWidth="1"/>
    <col min="7" max="7" width="2.375" style="120" customWidth="1"/>
    <col min="8" max="8" width="11.50390625" style="25" customWidth="1"/>
    <col min="9" max="9" width="10.625" style="25" customWidth="1"/>
    <col min="10" max="11" width="11.625" style="23" customWidth="1"/>
    <col min="12" max="16384" width="7.00390625" style="25" customWidth="1"/>
  </cols>
  <sheetData>
    <row r="1" spans="1:11" s="51" customFormat="1" ht="14.25" customHeight="1">
      <c r="A1" s="1" t="str">
        <f>'[2]Eingabe Bilanz'!A1</f>
        <v>Rheinische Kliniken Bonn</v>
      </c>
      <c r="B1" s="48"/>
      <c r="C1" s="48"/>
      <c r="D1" s="7"/>
      <c r="E1" s="7" t="s">
        <v>6</v>
      </c>
      <c r="F1" s="49"/>
      <c r="G1" s="50"/>
      <c r="J1" s="46"/>
      <c r="K1" s="46"/>
    </row>
    <row r="2" spans="1:11" s="13" customFormat="1" ht="18.75" customHeight="1">
      <c r="A2" s="52" t="str">
        <f>'[2]Eingabe Bilanz'!A2</f>
        <v>Jahresabschluss 2003</v>
      </c>
      <c r="B2" s="53"/>
      <c r="C2" s="54" t="s">
        <v>6</v>
      </c>
      <c r="D2" s="55"/>
      <c r="E2" s="55"/>
      <c r="F2" s="55"/>
      <c r="G2" s="56"/>
      <c r="J2" s="23"/>
      <c r="K2" s="23"/>
    </row>
    <row r="3" spans="1:11" s="13" customFormat="1" ht="18.75" customHeight="1">
      <c r="A3" s="1"/>
      <c r="B3" s="57"/>
      <c r="C3" s="55"/>
      <c r="D3" s="55"/>
      <c r="E3" s="55"/>
      <c r="F3" s="55"/>
      <c r="G3" s="56"/>
      <c r="J3" s="23"/>
      <c r="K3" s="23"/>
    </row>
    <row r="4" spans="1:11" s="13" customFormat="1" ht="18.75" customHeight="1">
      <c r="A4" s="58" t="s">
        <v>7</v>
      </c>
      <c r="B4" s="57"/>
      <c r="C4" s="55"/>
      <c r="D4" s="55"/>
      <c r="E4" s="55"/>
      <c r="F4" s="55"/>
      <c r="G4" s="56"/>
      <c r="J4" s="23"/>
      <c r="K4" s="23"/>
    </row>
    <row r="5" spans="1:11" s="13" customFormat="1" ht="18.75" customHeight="1">
      <c r="A5" s="1"/>
      <c r="B5" s="57"/>
      <c r="C5" s="55"/>
      <c r="D5" s="55"/>
      <c r="E5" s="55"/>
      <c r="F5" s="55"/>
      <c r="G5" s="56"/>
      <c r="J5" s="23"/>
      <c r="K5" s="23"/>
    </row>
    <row r="6" spans="1:9" ht="12" customHeight="1">
      <c r="A6" s="17"/>
      <c r="B6" s="59"/>
      <c r="C6" s="18">
        <f>'[2]Eingabe Bilanz'!E7</f>
        <v>2003</v>
      </c>
      <c r="D6" s="18"/>
      <c r="E6" s="18">
        <f>'[2]Eingabe Bilanz'!G7</f>
        <v>2002</v>
      </c>
      <c r="F6" s="18"/>
      <c r="G6" s="60"/>
      <c r="H6" s="18" t="s">
        <v>8</v>
      </c>
      <c r="I6" s="18" t="str">
        <f>H6</f>
        <v>( + / - )</v>
      </c>
    </row>
    <row r="7" spans="1:11" ht="12.75" customHeight="1">
      <c r="A7" s="61"/>
      <c r="B7" s="61"/>
      <c r="C7" s="62" t="s">
        <v>5</v>
      </c>
      <c r="D7" s="63"/>
      <c r="E7" s="62" t="s">
        <v>5</v>
      </c>
      <c r="F7" s="62"/>
      <c r="G7" s="64"/>
      <c r="H7" s="65"/>
      <c r="I7" s="65"/>
      <c r="J7" s="66">
        <f>C6</f>
        <v>2003</v>
      </c>
      <c r="K7" s="66">
        <f>E6</f>
        <v>2002</v>
      </c>
    </row>
    <row r="8" spans="1:11" s="23" customFormat="1" ht="11.25" customHeight="1">
      <c r="A8" s="26" t="s">
        <v>9</v>
      </c>
      <c r="B8" s="26" t="s">
        <v>10</v>
      </c>
      <c r="C8" s="67">
        <v>59838393.2</v>
      </c>
      <c r="D8" s="24"/>
      <c r="E8" s="67">
        <v>59450416.88</v>
      </c>
      <c r="F8" s="24"/>
      <c r="G8" s="68"/>
      <c r="H8" s="24">
        <f aca="true" t="shared" si="0" ref="H8:H15">SUM(C8-E8)</f>
        <v>387976.3200000003</v>
      </c>
      <c r="I8" s="69">
        <f aca="true" t="shared" si="1" ref="I8:I15">SUM(H8/E8)</f>
        <v>0.006526048770744974</v>
      </c>
      <c r="J8" s="70"/>
      <c r="K8" s="33"/>
    </row>
    <row r="9" spans="1:10" s="23" customFormat="1" ht="11.25" customHeight="1">
      <c r="A9" s="26" t="s">
        <v>11</v>
      </c>
      <c r="B9" s="26" t="s">
        <v>12</v>
      </c>
      <c r="C9" s="67">
        <v>28937.1</v>
      </c>
      <c r="D9" s="24"/>
      <c r="E9" s="67">
        <v>24455.29</v>
      </c>
      <c r="F9" s="24"/>
      <c r="G9" s="68"/>
      <c r="H9" s="24">
        <f t="shared" si="0"/>
        <v>4481.809999999998</v>
      </c>
      <c r="I9" s="69">
        <f t="shared" si="1"/>
        <v>0.1832654611742489</v>
      </c>
      <c r="J9" s="71"/>
    </row>
    <row r="10" spans="1:11" s="23" customFormat="1" ht="11.25" customHeight="1">
      <c r="A10" s="26" t="s">
        <v>13</v>
      </c>
      <c r="B10" s="26" t="s">
        <v>14</v>
      </c>
      <c r="C10" s="67">
        <v>3083170.78</v>
      </c>
      <c r="D10" s="24"/>
      <c r="E10" s="67">
        <v>2714096.89</v>
      </c>
      <c r="F10" s="24"/>
      <c r="G10" s="68"/>
      <c r="H10" s="24">
        <f t="shared" si="0"/>
        <v>369073.88999999966</v>
      </c>
      <c r="I10" s="69">
        <f t="shared" si="1"/>
        <v>0.13598405103363853</v>
      </c>
      <c r="J10" s="72" t="s">
        <v>15</v>
      </c>
      <c r="K10" s="73"/>
    </row>
    <row r="11" spans="1:11" s="23" customFormat="1" ht="11.25" customHeight="1">
      <c r="A11" s="26" t="s">
        <v>16</v>
      </c>
      <c r="B11" s="26" t="s">
        <v>17</v>
      </c>
      <c r="C11" s="67">
        <v>593120.7</v>
      </c>
      <c r="D11" s="24"/>
      <c r="E11" s="67">
        <v>503801.2</v>
      </c>
      <c r="F11" s="24"/>
      <c r="G11" s="68"/>
      <c r="H11" s="24">
        <f t="shared" si="0"/>
        <v>89319.49999999994</v>
      </c>
      <c r="I11" s="69">
        <f t="shared" si="1"/>
        <v>0.17729116167250086</v>
      </c>
      <c r="J11" s="70">
        <f>SUM(C8:C11)</f>
        <v>63543621.78000001</v>
      </c>
      <c r="K11" s="24">
        <f>SUM(E8:E11)</f>
        <v>62692770.260000005</v>
      </c>
    </row>
    <row r="12" spans="1:9" s="23" customFormat="1" ht="11.25" customHeight="1" hidden="1">
      <c r="A12" s="26" t="s">
        <v>18</v>
      </c>
      <c r="B12" s="26" t="s">
        <v>19</v>
      </c>
      <c r="C12" s="67">
        <v>0</v>
      </c>
      <c r="D12" s="24"/>
      <c r="E12" s="67">
        <v>0</v>
      </c>
      <c r="F12" s="24"/>
      <c r="G12" s="68"/>
      <c r="H12" s="24">
        <f t="shared" si="0"/>
        <v>0</v>
      </c>
      <c r="I12" s="69" t="e">
        <f t="shared" si="1"/>
        <v>#DIV/0!</v>
      </c>
    </row>
    <row r="13" spans="1:9" s="23" customFormat="1" ht="11.25" customHeight="1" hidden="1">
      <c r="A13" s="26" t="s">
        <v>20</v>
      </c>
      <c r="B13" s="26" t="s">
        <v>21</v>
      </c>
      <c r="C13" s="67">
        <v>0</v>
      </c>
      <c r="D13" s="24"/>
      <c r="E13" s="67">
        <v>0</v>
      </c>
      <c r="F13" s="24"/>
      <c r="G13" s="68"/>
      <c r="H13" s="24">
        <f t="shared" si="0"/>
        <v>0</v>
      </c>
      <c r="I13" s="69" t="e">
        <f t="shared" si="1"/>
        <v>#DIV/0!</v>
      </c>
    </row>
    <row r="14" spans="1:9" s="23" customFormat="1" ht="11.25" customHeight="1">
      <c r="A14" s="26" t="s">
        <v>22</v>
      </c>
      <c r="B14" s="26" t="s">
        <v>23</v>
      </c>
      <c r="C14" s="67">
        <v>2072526.6</v>
      </c>
      <c r="D14" s="24"/>
      <c r="E14" s="67">
        <v>3207534.41</v>
      </c>
      <c r="F14" s="24"/>
      <c r="G14" s="68"/>
      <c r="H14" s="24">
        <f t="shared" si="0"/>
        <v>-1135007.81</v>
      </c>
      <c r="I14" s="69">
        <f t="shared" si="1"/>
        <v>-0.3538567837219243</v>
      </c>
    </row>
    <row r="15" spans="1:11" s="23" customFormat="1" ht="11.25" customHeight="1">
      <c r="A15" s="26" t="s">
        <v>24</v>
      </c>
      <c r="B15" s="26" t="s">
        <v>25</v>
      </c>
      <c r="C15" s="74">
        <v>2252755.42</v>
      </c>
      <c r="D15" s="24"/>
      <c r="E15" s="74">
        <v>3709196.62</v>
      </c>
      <c r="F15" s="29"/>
      <c r="G15" s="68"/>
      <c r="H15" s="75">
        <f t="shared" si="0"/>
        <v>-1456441.2000000002</v>
      </c>
      <c r="I15" s="69">
        <f t="shared" si="1"/>
        <v>-0.3926567796775357</v>
      </c>
      <c r="J15" s="24"/>
      <c r="K15" s="33"/>
    </row>
    <row r="16" spans="1:11" s="23" customFormat="1" ht="11.25" customHeight="1">
      <c r="A16" s="26"/>
      <c r="B16" s="76" t="s">
        <v>26</v>
      </c>
      <c r="C16" s="29"/>
      <c r="D16" s="24"/>
      <c r="E16" s="29"/>
      <c r="F16" s="29"/>
      <c r="G16" s="68"/>
      <c r="H16" s="29"/>
      <c r="I16" s="69"/>
      <c r="J16" s="24"/>
      <c r="K16" s="33"/>
    </row>
    <row r="17" spans="1:11" s="23" customFormat="1" ht="11.25" customHeight="1">
      <c r="A17" s="26"/>
      <c r="B17" s="77" t="s">
        <v>27</v>
      </c>
      <c r="C17" s="75"/>
      <c r="D17" s="24"/>
      <c r="E17" s="75"/>
      <c r="F17" s="29"/>
      <c r="G17" s="68"/>
      <c r="H17" s="29"/>
      <c r="I17" s="69"/>
      <c r="J17" s="24"/>
      <c r="K17" s="33"/>
    </row>
    <row r="18" spans="2:11" s="23" customFormat="1" ht="11.25" customHeight="1">
      <c r="B18" s="26"/>
      <c r="C18" s="27">
        <f>SUM(C8:C17)</f>
        <v>67868903.80000001</v>
      </c>
      <c r="D18" s="29"/>
      <c r="E18" s="27">
        <f>SUM(E8:E17)</f>
        <v>69609501.29</v>
      </c>
      <c r="F18" s="29"/>
      <c r="G18" s="68"/>
      <c r="H18" s="27">
        <f>C18-E18</f>
        <v>-1740597.4899999946</v>
      </c>
      <c r="I18" s="69">
        <f>SUM(H18/E18)</f>
        <v>-0.025005171100831405</v>
      </c>
      <c r="K18" s="33"/>
    </row>
    <row r="19" spans="3:9" s="23" customFormat="1" ht="11.25" customHeight="1">
      <c r="C19" s="24"/>
      <c r="D19" s="29"/>
      <c r="E19" s="24"/>
      <c r="F19" s="24"/>
      <c r="G19" s="68"/>
      <c r="H19" s="24"/>
      <c r="I19" s="78"/>
    </row>
    <row r="20" spans="1:9" s="23" customFormat="1" ht="11.25" customHeight="1">
      <c r="A20" s="26" t="s">
        <v>28</v>
      </c>
      <c r="B20" s="26" t="s">
        <v>29</v>
      </c>
      <c r="C20" s="24"/>
      <c r="D20" s="29"/>
      <c r="E20" s="24"/>
      <c r="F20" s="24"/>
      <c r="G20" s="68"/>
      <c r="H20" s="24"/>
      <c r="I20" s="78"/>
    </row>
    <row r="21" spans="2:10" s="23" customFormat="1" ht="11.25" customHeight="1">
      <c r="B21" s="26" t="s">
        <v>30</v>
      </c>
      <c r="C21" s="67">
        <v>39668384.95</v>
      </c>
      <c r="D21" s="29"/>
      <c r="E21" s="67">
        <v>40858217.11</v>
      </c>
      <c r="F21" s="24"/>
      <c r="G21" s="68"/>
      <c r="H21" s="24">
        <f>SUM(C21-E21)</f>
        <v>-1189832.1599999964</v>
      </c>
      <c r="I21" s="69">
        <f>SUM(H21/E21)</f>
        <v>-0.0291210004782315</v>
      </c>
      <c r="J21" s="71"/>
    </row>
    <row r="22" spans="2:11" s="23" customFormat="1" ht="11.25" customHeight="1">
      <c r="B22" s="26" t="s">
        <v>31</v>
      </c>
      <c r="C22" s="24"/>
      <c r="D22" s="29"/>
      <c r="E22" s="24"/>
      <c r="F22" s="24"/>
      <c r="G22" s="68"/>
      <c r="H22" s="24"/>
      <c r="I22" s="78"/>
      <c r="J22" s="72" t="s">
        <v>32</v>
      </c>
      <c r="K22" s="73"/>
    </row>
    <row r="23" spans="2:11" s="23" customFormat="1" ht="11.25" customHeight="1">
      <c r="B23" s="26" t="s">
        <v>33</v>
      </c>
      <c r="C23" s="67">
        <v>12191287.16</v>
      </c>
      <c r="D23" s="29"/>
      <c r="E23" s="67">
        <v>12027315.53</v>
      </c>
      <c r="F23" s="24"/>
      <c r="G23" s="68"/>
      <c r="H23" s="24">
        <f>SUM(C23-E23)</f>
        <v>163971.63000000082</v>
      </c>
      <c r="I23" s="69">
        <f>SUM(H23/E23)</f>
        <v>0.013633269168918265</v>
      </c>
      <c r="J23" s="70">
        <f>C21+C23</f>
        <v>51859672.11</v>
      </c>
      <c r="K23" s="24">
        <f>E21+E23</f>
        <v>52885532.64</v>
      </c>
    </row>
    <row r="24" spans="2:11" s="23" customFormat="1" ht="11.25" customHeight="1">
      <c r="B24" s="77" t="s">
        <v>90</v>
      </c>
      <c r="C24" s="24"/>
      <c r="D24" s="29"/>
      <c r="E24" s="24"/>
      <c r="F24" s="24"/>
      <c r="G24" s="68"/>
      <c r="H24" s="24"/>
      <c r="I24" s="69"/>
      <c r="J24" s="29"/>
      <c r="K24" s="24"/>
    </row>
    <row r="25" spans="1:9" s="23" customFormat="1" ht="11.25" customHeight="1">
      <c r="A25" s="26" t="s">
        <v>35</v>
      </c>
      <c r="B25" s="26" t="s">
        <v>36</v>
      </c>
      <c r="C25" s="24"/>
      <c r="D25" s="29"/>
      <c r="E25" s="24"/>
      <c r="F25" s="24"/>
      <c r="G25" s="68"/>
      <c r="H25" s="24"/>
      <c r="I25" s="78"/>
    </row>
    <row r="26" spans="2:11" s="23" customFormat="1" ht="11.25" customHeight="1">
      <c r="B26" s="26" t="s">
        <v>37</v>
      </c>
      <c r="C26" s="67">
        <v>6033090.36</v>
      </c>
      <c r="D26" s="29"/>
      <c r="E26" s="67">
        <v>5642266.87</v>
      </c>
      <c r="F26" s="24"/>
      <c r="G26" s="68"/>
      <c r="H26" s="24">
        <f>SUM(C26-E26)</f>
        <v>390823.4900000002</v>
      </c>
      <c r="I26" s="69">
        <f>SUM(H26/E26)</f>
        <v>0.06926710469474838</v>
      </c>
      <c r="J26" s="72" t="s">
        <v>38</v>
      </c>
      <c r="K26" s="73"/>
    </row>
    <row r="27" spans="2:11" s="23" customFormat="1" ht="11.25" customHeight="1">
      <c r="B27" s="26" t="s">
        <v>39</v>
      </c>
      <c r="C27" s="79">
        <v>2560379.01</v>
      </c>
      <c r="D27" s="29"/>
      <c r="E27" s="79">
        <v>2538680.13</v>
      </c>
      <c r="F27" s="29"/>
      <c r="G27" s="68"/>
      <c r="H27" s="75">
        <f>SUM(C27-E27)</f>
        <v>21698.87999999989</v>
      </c>
      <c r="I27" s="69">
        <f>SUM(H27/E27)</f>
        <v>0.00854730761216455</v>
      </c>
      <c r="J27" s="80">
        <f>C26+C27</f>
        <v>8593469.370000001</v>
      </c>
      <c r="K27" s="33">
        <f>E26+E27</f>
        <v>8180947</v>
      </c>
    </row>
    <row r="28" spans="2:9" s="23" customFormat="1" ht="11.25" customHeight="1">
      <c r="B28" s="26"/>
      <c r="C28" s="27">
        <f>SUM(C21:C27)</f>
        <v>60453141.48</v>
      </c>
      <c r="D28" s="29"/>
      <c r="E28" s="27">
        <f>SUM(E21:E27)</f>
        <v>61066479.64</v>
      </c>
      <c r="F28" s="29"/>
      <c r="G28" s="68"/>
      <c r="H28" s="27">
        <f>C28-E28</f>
        <v>-613338.1600000039</v>
      </c>
      <c r="I28" s="69">
        <f>SUM(H28/E28)</f>
        <v>-0.010043777922286726</v>
      </c>
    </row>
    <row r="29" spans="3:9" s="23" customFormat="1" ht="11.25" customHeight="1">
      <c r="C29" s="24"/>
      <c r="D29" s="29"/>
      <c r="E29" s="24"/>
      <c r="F29" s="24"/>
      <c r="G29" s="68"/>
      <c r="H29" s="24"/>
      <c r="I29" s="78"/>
    </row>
    <row r="30" spans="2:9" s="23" customFormat="1" ht="11.25" customHeight="1">
      <c r="B30" s="26"/>
      <c r="C30" s="28">
        <f>SUM(C18-C28)</f>
        <v>7415762.320000015</v>
      </c>
      <c r="D30" s="29"/>
      <c r="E30" s="28">
        <f>SUM(E18-E28)</f>
        <v>8543021.650000006</v>
      </c>
      <c r="F30" s="29"/>
      <c r="G30" s="68"/>
      <c r="H30" s="28">
        <f>SUM(C30-E30)</f>
        <v>-1127259.3299999908</v>
      </c>
      <c r="I30" s="69">
        <f>SUM(H30/E30)</f>
        <v>-0.13195089234029858</v>
      </c>
    </row>
    <row r="31" spans="3:9" s="23" customFormat="1" ht="11.25" customHeight="1">
      <c r="C31" s="24"/>
      <c r="D31" s="29"/>
      <c r="E31" s="24"/>
      <c r="F31" s="24"/>
      <c r="G31" s="68"/>
      <c r="H31" s="24"/>
      <c r="I31" s="78"/>
    </row>
    <row r="32" spans="1:9" s="23" customFormat="1" ht="11.25" customHeight="1">
      <c r="A32" s="26" t="s">
        <v>40</v>
      </c>
      <c r="B32" s="26" t="s">
        <v>41</v>
      </c>
      <c r="C32" s="67">
        <v>2386933.66</v>
      </c>
      <c r="D32" s="29"/>
      <c r="E32" s="67">
        <v>2172187.02</v>
      </c>
      <c r="F32" s="24"/>
      <c r="G32" s="68"/>
      <c r="H32" s="24">
        <f>SUM(C32-E32)</f>
        <v>214746.64000000013</v>
      </c>
      <c r="I32" s="69">
        <f>SUM(H32/E32)</f>
        <v>0.09886194789986368</v>
      </c>
    </row>
    <row r="33" spans="1:9" s="23" customFormat="1" ht="11.25" customHeight="1">
      <c r="A33" s="26"/>
      <c r="B33" s="81" t="s">
        <v>91</v>
      </c>
      <c r="C33" s="24"/>
      <c r="D33" s="29"/>
      <c r="E33" s="24"/>
      <c r="F33" s="24"/>
      <c r="G33" s="68"/>
      <c r="H33" s="24"/>
      <c r="I33" s="69"/>
    </row>
    <row r="34" spans="1:9" s="23" customFormat="1" ht="11.25" customHeight="1">
      <c r="A34" s="26" t="s">
        <v>43</v>
      </c>
      <c r="B34" s="26" t="s">
        <v>44</v>
      </c>
      <c r="C34" s="24"/>
      <c r="D34" s="29"/>
      <c r="E34" s="24"/>
      <c r="F34" s="24"/>
      <c r="G34" s="68"/>
      <c r="H34" s="24">
        <f>SUM(C34-E34)</f>
        <v>0</v>
      </c>
      <c r="I34" s="69" t="e">
        <f>SUM(H34/E34)</f>
        <v>#DIV/0!</v>
      </c>
    </row>
    <row r="35" spans="1:9" s="23" customFormat="1" ht="11.25" customHeight="1">
      <c r="A35" s="26"/>
      <c r="B35" s="26" t="s">
        <v>45</v>
      </c>
      <c r="C35" s="67">
        <v>2718868.18</v>
      </c>
      <c r="D35" s="29"/>
      <c r="E35" s="67">
        <v>2576742.54</v>
      </c>
      <c r="F35" s="24"/>
      <c r="G35" s="68"/>
      <c r="H35" s="24"/>
      <c r="I35" s="69"/>
    </row>
    <row r="36" spans="1:9" s="23" customFormat="1" ht="11.25" customHeight="1">
      <c r="A36" s="26" t="s">
        <v>46</v>
      </c>
      <c r="B36" s="26" t="s">
        <v>47</v>
      </c>
      <c r="C36" s="24"/>
      <c r="D36" s="29"/>
      <c r="E36" s="24"/>
      <c r="F36" s="24"/>
      <c r="G36" s="68"/>
      <c r="H36" s="24">
        <f>SUM(C36-E36)</f>
        <v>0</v>
      </c>
      <c r="I36" s="69" t="e">
        <f>SUM(H36/E36)</f>
        <v>#DIV/0!</v>
      </c>
    </row>
    <row r="37" spans="1:9" s="23" customFormat="1" ht="11.25" customHeight="1">
      <c r="A37" s="26"/>
      <c r="B37" s="26" t="s">
        <v>48</v>
      </c>
      <c r="C37" s="24"/>
      <c r="D37" s="29"/>
      <c r="E37" s="24"/>
      <c r="F37" s="24"/>
      <c r="G37" s="68"/>
      <c r="H37" s="24"/>
      <c r="I37" s="69"/>
    </row>
    <row r="38" spans="1:9" s="23" customFormat="1" ht="11.25" customHeight="1">
      <c r="A38" s="26"/>
      <c r="B38" s="26" t="s">
        <v>49</v>
      </c>
      <c r="C38" s="67">
        <v>2375403.83</v>
      </c>
      <c r="D38" s="29"/>
      <c r="E38" s="67">
        <v>2171391.37</v>
      </c>
      <c r="F38" s="24"/>
      <c r="G38" s="68"/>
      <c r="H38" s="24"/>
      <c r="I38" s="78"/>
    </row>
    <row r="39" spans="1:9" s="23" customFormat="1" ht="11.25" customHeight="1">
      <c r="A39" s="26" t="s">
        <v>50</v>
      </c>
      <c r="B39" s="26" t="s">
        <v>51</v>
      </c>
      <c r="C39" s="67">
        <v>118378.8</v>
      </c>
      <c r="D39" s="29"/>
      <c r="E39" s="67">
        <v>96633.83</v>
      </c>
      <c r="F39" s="24"/>
      <c r="G39" s="68"/>
      <c r="H39" s="24">
        <f>SUM(C39-E39)</f>
        <v>21744.97</v>
      </c>
      <c r="I39" s="69">
        <f>SUM(H39/E39)</f>
        <v>0.22502440397943455</v>
      </c>
    </row>
    <row r="40" spans="1:9" s="23" customFormat="1" ht="11.25" customHeight="1">
      <c r="A40" s="26" t="s">
        <v>52</v>
      </c>
      <c r="B40" s="26" t="s">
        <v>53</v>
      </c>
      <c r="C40" s="74">
        <v>1381356.78</v>
      </c>
      <c r="D40" s="29"/>
      <c r="E40" s="74">
        <v>2011165.51</v>
      </c>
      <c r="F40" s="24"/>
      <c r="G40" s="68"/>
      <c r="H40" s="24"/>
      <c r="I40" s="78"/>
    </row>
    <row r="41" spans="1:9" s="23" customFormat="1" ht="0.75" customHeight="1">
      <c r="A41" s="26"/>
      <c r="B41" s="26"/>
      <c r="C41" s="75"/>
      <c r="D41" s="29"/>
      <c r="E41" s="75"/>
      <c r="F41" s="24"/>
      <c r="G41" s="68"/>
      <c r="H41" s="24"/>
      <c r="I41" s="78"/>
    </row>
    <row r="42" spans="2:9" s="23" customFormat="1" ht="11.25" customHeight="1">
      <c r="B42" s="26"/>
      <c r="C42" s="27">
        <f>C32+C35-C38-C39-C40</f>
        <v>1230662.43</v>
      </c>
      <c r="D42" s="29"/>
      <c r="E42" s="27">
        <f>E32+E35-E38-E39-E40</f>
        <v>469738.8500000003</v>
      </c>
      <c r="F42" s="29"/>
      <c r="G42" s="68"/>
      <c r="H42" s="27">
        <f>C42-E42</f>
        <v>760923.5799999996</v>
      </c>
      <c r="I42" s="69">
        <f>SUM(H42/E42)</f>
        <v>1.6198864113538811</v>
      </c>
    </row>
    <row r="43" spans="3:9" s="23" customFormat="1" ht="11.25" customHeight="1">
      <c r="C43" s="24"/>
      <c r="D43" s="29"/>
      <c r="E43" s="24"/>
      <c r="F43" s="24"/>
      <c r="G43" s="68"/>
      <c r="H43" s="24"/>
      <c r="I43" s="78"/>
    </row>
    <row r="44" spans="1:7" s="23" customFormat="1" ht="11.25" customHeight="1">
      <c r="A44" s="26" t="s">
        <v>54</v>
      </c>
      <c r="B44" s="26" t="s">
        <v>55</v>
      </c>
      <c r="C44" s="24"/>
      <c r="D44" s="29"/>
      <c r="E44" s="24"/>
      <c r="F44" s="24"/>
      <c r="G44" s="68"/>
    </row>
    <row r="45" spans="1:7" s="23" customFormat="1" ht="11.25" customHeight="1">
      <c r="A45" s="26"/>
      <c r="B45" s="26" t="s">
        <v>56</v>
      </c>
      <c r="C45" s="24"/>
      <c r="D45" s="29"/>
      <c r="E45" s="24"/>
      <c r="F45" s="24"/>
      <c r="G45" s="68"/>
    </row>
    <row r="46" spans="1:9" s="23" customFormat="1" ht="11.25" customHeight="1">
      <c r="A46" s="26"/>
      <c r="B46" s="26" t="s">
        <v>57</v>
      </c>
      <c r="C46" s="67">
        <v>2828921.15</v>
      </c>
      <c r="D46" s="29"/>
      <c r="E46" s="67">
        <v>2592952.91</v>
      </c>
      <c r="F46" s="24"/>
      <c r="G46" s="68"/>
      <c r="H46" s="24">
        <f>SUM(C44-E46)</f>
        <v>-2592952.91</v>
      </c>
      <c r="I46" s="69">
        <f>SUM(H46/E46)</f>
        <v>-1</v>
      </c>
    </row>
    <row r="47" spans="1:11" s="23" customFormat="1" ht="11.25" customHeight="1">
      <c r="A47" s="26" t="s">
        <v>58</v>
      </c>
      <c r="B47" s="26" t="s">
        <v>59</v>
      </c>
      <c r="C47" s="74">
        <v>5888539.91</v>
      </c>
      <c r="D47" s="29"/>
      <c r="E47" s="74">
        <v>6223978.93</v>
      </c>
      <c r="F47" s="29"/>
      <c r="G47" s="68"/>
      <c r="H47" s="75">
        <f>SUM(C47-E47)</f>
        <v>-335439.01999999955</v>
      </c>
      <c r="I47" s="69">
        <f>SUM(H47/E47)</f>
        <v>-0.053894626535954476</v>
      </c>
      <c r="J47" s="24"/>
      <c r="K47" s="33"/>
    </row>
    <row r="48" spans="1:11" s="23" customFormat="1" ht="11.25" customHeight="1">
      <c r="A48" s="26"/>
      <c r="B48" s="76" t="s">
        <v>26</v>
      </c>
      <c r="C48" s="29"/>
      <c r="D48" s="29"/>
      <c r="E48" s="29"/>
      <c r="F48" s="29"/>
      <c r="G48" s="68"/>
      <c r="H48" s="29"/>
      <c r="I48" s="69"/>
      <c r="J48" s="24"/>
      <c r="K48" s="33"/>
    </row>
    <row r="49" spans="1:11" s="23" customFormat="1" ht="11.25" customHeight="1">
      <c r="A49" s="26"/>
      <c r="B49" s="77" t="s">
        <v>27</v>
      </c>
      <c r="C49" s="75"/>
      <c r="D49" s="29"/>
      <c r="E49" s="75"/>
      <c r="F49" s="29"/>
      <c r="G49" s="68"/>
      <c r="H49" s="29"/>
      <c r="I49" s="69"/>
      <c r="J49" s="24"/>
      <c r="K49" s="33"/>
    </row>
    <row r="50" spans="2:11" s="23" customFormat="1" ht="11.25" customHeight="1">
      <c r="B50" s="26"/>
      <c r="C50" s="27">
        <f>SUM(C46:C47)</f>
        <v>8717461.06</v>
      </c>
      <c r="D50" s="29"/>
      <c r="E50" s="27">
        <f>SUM(E46:E47)</f>
        <v>8816931.84</v>
      </c>
      <c r="F50" s="29"/>
      <c r="G50" s="68"/>
      <c r="H50" s="27">
        <f>C50-E50</f>
        <v>-99470.77999999933</v>
      </c>
      <c r="I50" s="69">
        <f>SUM(H50/E50)</f>
        <v>-0.01128179074139234</v>
      </c>
      <c r="J50" s="31"/>
      <c r="K50" s="33"/>
    </row>
    <row r="51" spans="1:9" ht="11.25" customHeight="1">
      <c r="A51" s="23"/>
      <c r="B51" s="23"/>
      <c r="C51" s="24"/>
      <c r="D51" s="29"/>
      <c r="E51" s="24"/>
      <c r="F51" s="24"/>
      <c r="G51" s="68"/>
      <c r="H51" s="24"/>
      <c r="I51" s="78"/>
    </row>
    <row r="52" spans="1:9" ht="11.25" customHeight="1">
      <c r="A52" s="23"/>
      <c r="B52" s="26"/>
      <c r="C52" s="28">
        <f>SUM(C30+C42-C50)</f>
        <v>-71036.30999998562</v>
      </c>
      <c r="D52" s="29"/>
      <c r="E52" s="28">
        <f>SUM(E30+E42-E50)</f>
        <v>195828.66000000574</v>
      </c>
      <c r="F52" s="29"/>
      <c r="G52" s="68"/>
      <c r="H52" s="28">
        <f>SUM(C52-E52)</f>
        <v>-266864.96999999136</v>
      </c>
      <c r="I52" s="69">
        <f>SUM(H52/E52)</f>
        <v>-1.3627472607941225</v>
      </c>
    </row>
    <row r="53" spans="1:9" ht="11.25" customHeight="1">
      <c r="A53" s="23"/>
      <c r="B53" s="23"/>
      <c r="C53" s="24"/>
      <c r="D53" s="29"/>
      <c r="E53" s="24"/>
      <c r="F53" s="24"/>
      <c r="G53" s="68"/>
      <c r="H53" s="24"/>
      <c r="I53" s="78"/>
    </row>
    <row r="54" spans="1:9" ht="11.25" customHeight="1">
      <c r="A54" s="26" t="s">
        <v>60</v>
      </c>
      <c r="B54" s="26" t="s">
        <v>61</v>
      </c>
      <c r="C54" s="67">
        <v>81391.49</v>
      </c>
      <c r="D54" s="29"/>
      <c r="E54" s="67">
        <v>75273.76</v>
      </c>
      <c r="F54" s="24"/>
      <c r="G54" s="68"/>
      <c r="H54" s="24">
        <f>SUM(C54-E54)</f>
        <v>6117.7300000000105</v>
      </c>
      <c r="I54" s="69">
        <f>SUM(H54/E54)</f>
        <v>0.08127307577036155</v>
      </c>
    </row>
    <row r="55" spans="1:9" ht="11.25" customHeight="1">
      <c r="A55" s="26" t="s">
        <v>62</v>
      </c>
      <c r="B55" s="26" t="s">
        <v>63</v>
      </c>
      <c r="C55" s="79">
        <v>0</v>
      </c>
      <c r="D55" s="29"/>
      <c r="E55" s="79">
        <v>0.6</v>
      </c>
      <c r="F55" s="29"/>
      <c r="G55" s="68"/>
      <c r="H55" s="75">
        <f>SUM(C55-E55)</f>
        <v>-0.6</v>
      </c>
      <c r="I55" s="69">
        <f>SUM(H55/E55)</f>
        <v>-1</v>
      </c>
    </row>
    <row r="56" spans="1:9" ht="11.25" customHeight="1">
      <c r="A56" s="23"/>
      <c r="B56" s="26"/>
      <c r="C56" s="27">
        <f>C54-C55</f>
        <v>81391.49</v>
      </c>
      <c r="D56" s="29"/>
      <c r="E56" s="27">
        <f>E54-E55</f>
        <v>75273.15999999999</v>
      </c>
      <c r="F56" s="29"/>
      <c r="G56" s="68"/>
      <c r="H56" s="27">
        <f>C56-E56</f>
        <v>6118.330000000016</v>
      </c>
      <c r="I56" s="69">
        <f>SUM(H56/E56)</f>
        <v>0.08128169456417157</v>
      </c>
    </row>
    <row r="57" spans="1:9" ht="11.25" customHeight="1">
      <c r="A57" s="23"/>
      <c r="B57" s="23"/>
      <c r="C57" s="24"/>
      <c r="D57" s="29"/>
      <c r="E57" s="24"/>
      <c r="F57" s="24"/>
      <c r="G57" s="68"/>
      <c r="H57" s="24"/>
      <c r="I57" s="78"/>
    </row>
    <row r="58" spans="1:9" ht="11.25" customHeight="1">
      <c r="A58" s="26" t="s">
        <v>64</v>
      </c>
      <c r="B58" s="26" t="s">
        <v>65</v>
      </c>
      <c r="C58" s="24">
        <f>SUM(C52+C56)</f>
        <v>10355.180000014385</v>
      </c>
      <c r="D58" s="29"/>
      <c r="E58" s="24">
        <f>SUM(E52+E56)</f>
        <v>271101.8200000057</v>
      </c>
      <c r="F58" s="24"/>
      <c r="G58" s="68"/>
      <c r="H58" s="24">
        <f>SUM(C58-E58)</f>
        <v>-260746.63999999134</v>
      </c>
      <c r="I58" s="69">
        <f>SUM(H58/E58)</f>
        <v>-0.9618033549165618</v>
      </c>
    </row>
    <row r="59" spans="1:9" ht="11.25" customHeight="1">
      <c r="A59" s="26"/>
      <c r="B59" s="26"/>
      <c r="C59" s="24"/>
      <c r="D59" s="29"/>
      <c r="E59" s="24"/>
      <c r="F59" s="24"/>
      <c r="G59" s="68"/>
      <c r="H59" s="24"/>
      <c r="I59" s="69"/>
    </row>
    <row r="60" spans="1:9" ht="11.25" customHeight="1" hidden="1">
      <c r="A60" s="26" t="s">
        <v>66</v>
      </c>
      <c r="B60" s="26" t="s">
        <v>67</v>
      </c>
      <c r="C60" s="67">
        <v>0</v>
      </c>
      <c r="D60" s="29"/>
      <c r="E60" s="67">
        <v>0</v>
      </c>
      <c r="F60" s="24"/>
      <c r="G60" s="68"/>
      <c r="H60" s="24">
        <f>SUM(C60-E60)</f>
        <v>0</v>
      </c>
      <c r="I60" s="69" t="e">
        <f>SUM(H60/E60)</f>
        <v>#DIV/0!</v>
      </c>
    </row>
    <row r="61" spans="1:9" ht="11.25" customHeight="1" hidden="1">
      <c r="A61" s="26" t="s">
        <v>68</v>
      </c>
      <c r="B61" s="26" t="s">
        <v>69</v>
      </c>
      <c r="C61" s="74">
        <v>0</v>
      </c>
      <c r="D61" s="29"/>
      <c r="E61" s="74">
        <v>0</v>
      </c>
      <c r="F61" s="29"/>
      <c r="G61" s="68"/>
      <c r="H61" s="24">
        <f>SUM(C61-E61)</f>
        <v>0</v>
      </c>
      <c r="I61" s="69" t="e">
        <f>SUM(H61/E61)</f>
        <v>#DIV/0!</v>
      </c>
    </row>
    <row r="62" spans="1:9" ht="0.75" customHeight="1" hidden="1">
      <c r="A62" s="26"/>
      <c r="B62" s="26"/>
      <c r="C62" s="75"/>
      <c r="D62" s="29"/>
      <c r="E62" s="75"/>
      <c r="F62" s="29"/>
      <c r="G62" s="68"/>
      <c r="H62" s="24"/>
      <c r="I62" s="69"/>
    </row>
    <row r="63" spans="1:9" ht="11.25" customHeight="1" hidden="1">
      <c r="A63" s="26" t="s">
        <v>70</v>
      </c>
      <c r="B63" s="26" t="s">
        <v>71</v>
      </c>
      <c r="C63" s="27">
        <f>SUM(C60-C61)</f>
        <v>0</v>
      </c>
      <c r="D63" s="29"/>
      <c r="E63" s="27">
        <f>SUM(E60-E61)</f>
        <v>0</v>
      </c>
      <c r="F63" s="29"/>
      <c r="G63" s="68"/>
      <c r="H63" s="24">
        <f>SUM(C63-E63)</f>
        <v>0</v>
      </c>
      <c r="I63" s="69" t="e">
        <f>SUM(H63/E63)</f>
        <v>#DIV/0!</v>
      </c>
    </row>
    <row r="64" spans="1:9" ht="11.25" customHeight="1" hidden="1">
      <c r="A64" s="26"/>
      <c r="B64" s="26"/>
      <c r="C64" s="24"/>
      <c r="D64" s="29"/>
      <c r="E64" s="24"/>
      <c r="F64" s="24"/>
      <c r="G64" s="68"/>
      <c r="H64" s="24"/>
      <c r="I64" s="69"/>
    </row>
    <row r="65" spans="1:9" ht="11.25" customHeight="1" thickBot="1">
      <c r="A65" s="26" t="s">
        <v>72</v>
      </c>
      <c r="B65" s="26" t="s">
        <v>73</v>
      </c>
      <c r="C65" s="82">
        <v>6117.34</v>
      </c>
      <c r="D65" s="29"/>
      <c r="E65" s="82">
        <v>5999.11</v>
      </c>
      <c r="F65" s="29"/>
      <c r="G65" s="68"/>
      <c r="H65" s="35">
        <f>SUM(C65-E65)</f>
        <v>118.23000000000047</v>
      </c>
      <c r="I65" s="69">
        <f>SUM(H65/E65)</f>
        <v>0.01970792334196247</v>
      </c>
    </row>
    <row r="66" spans="1:12" ht="11.25" customHeight="1">
      <c r="A66" s="23"/>
      <c r="B66" s="23"/>
      <c r="C66" s="24"/>
      <c r="D66" s="29"/>
      <c r="E66" s="24"/>
      <c r="F66" s="24"/>
      <c r="G66" s="68"/>
      <c r="H66" s="24"/>
      <c r="I66" s="78"/>
      <c r="J66" s="83"/>
      <c r="K66" s="84" t="s">
        <v>74</v>
      </c>
      <c r="L66" s="85"/>
    </row>
    <row r="67" spans="1:12" ht="13.5" customHeight="1" thickBot="1">
      <c r="A67" s="26" t="s">
        <v>75</v>
      </c>
      <c r="B67" s="86" t="str">
        <f>IF(C67&gt;=0,"Jahresüberschuss",IF(C67&lt;0,"Jahresfehlbetrag"))</f>
        <v>Jahresüberschuss</v>
      </c>
      <c r="C67" s="87">
        <f>SUM(C58+C63-C65)</f>
        <v>4237.840000014385</v>
      </c>
      <c r="D67" s="88"/>
      <c r="E67" s="87">
        <f>SUM(E58+E63-E65)</f>
        <v>265102.7100000057</v>
      </c>
      <c r="F67" s="88"/>
      <c r="G67" s="89"/>
      <c r="H67" s="90">
        <f>SUM(C67-E67)</f>
        <v>-260864.86999999135</v>
      </c>
      <c r="I67" s="69">
        <f>SUM(H67/E67)</f>
        <v>-0.9840143467412525</v>
      </c>
      <c r="J67" s="91">
        <f>C67/1000</f>
        <v>4.237840000014384</v>
      </c>
      <c r="K67" s="92"/>
      <c r="L67" s="93">
        <f>E67/1000</f>
        <v>265.10271000000574</v>
      </c>
    </row>
    <row r="68" spans="1:9" ht="11.25" customHeight="1" thickTop="1">
      <c r="A68" s="23"/>
      <c r="B68" s="23"/>
      <c r="C68" s="23"/>
      <c r="D68" s="29"/>
      <c r="E68" s="23"/>
      <c r="F68" s="23"/>
      <c r="G68" s="94"/>
      <c r="H68" s="24"/>
      <c r="I68" s="69"/>
    </row>
    <row r="69" spans="1:9" ht="11.25" customHeight="1" hidden="1">
      <c r="A69" s="26" t="s">
        <v>76</v>
      </c>
      <c r="B69" s="77" t="s">
        <v>77</v>
      </c>
      <c r="C69" s="95">
        <v>0</v>
      </c>
      <c r="D69" s="29"/>
      <c r="E69" s="95">
        <v>0</v>
      </c>
      <c r="F69" s="96"/>
      <c r="G69" s="97"/>
      <c r="H69" s="24">
        <f>SUM(C69-E69)</f>
        <v>0</v>
      </c>
      <c r="I69" s="69" t="e">
        <f>SUM(H69/E69)</f>
        <v>#DIV/0!</v>
      </c>
    </row>
    <row r="70" spans="1:9" ht="11.25" customHeight="1">
      <c r="A70" s="26" t="s">
        <v>78</v>
      </c>
      <c r="B70" s="77" t="s">
        <v>92</v>
      </c>
      <c r="C70" s="95">
        <v>180389.57</v>
      </c>
      <c r="D70" s="29"/>
      <c r="E70" s="95">
        <v>4289.04</v>
      </c>
      <c r="F70" s="96"/>
      <c r="G70" s="97"/>
      <c r="H70" s="24">
        <f>SUM(C70-E70)</f>
        <v>176100.53</v>
      </c>
      <c r="I70" s="69">
        <f>SUM(H70/E70)</f>
        <v>41.05826245500158</v>
      </c>
    </row>
    <row r="71" spans="1:9" ht="11.25" customHeight="1" hidden="1">
      <c r="A71" s="26" t="s">
        <v>80</v>
      </c>
      <c r="B71" s="77" t="s">
        <v>81</v>
      </c>
      <c r="C71" s="127">
        <v>0</v>
      </c>
      <c r="D71" s="29"/>
      <c r="E71" s="127">
        <v>0</v>
      </c>
      <c r="F71" s="99"/>
      <c r="G71" s="97"/>
      <c r="H71" s="24">
        <f>SUM(C71-E71)</f>
        <v>0</v>
      </c>
      <c r="I71" s="69" t="e">
        <f>SUM(H71/E71)</f>
        <v>#DIV/0!</v>
      </c>
    </row>
    <row r="72" spans="1:9" ht="0.75" customHeight="1" thickBot="1">
      <c r="A72" s="26"/>
      <c r="B72" s="26"/>
      <c r="C72" s="128"/>
      <c r="D72" s="29"/>
      <c r="E72" s="128"/>
      <c r="F72" s="99"/>
      <c r="G72" s="97"/>
      <c r="H72" s="24"/>
      <c r="I72" s="69"/>
    </row>
    <row r="73" spans="1:9" ht="13.5" customHeight="1" thickBot="1">
      <c r="A73" s="26" t="s">
        <v>82</v>
      </c>
      <c r="B73" s="86" t="str">
        <f>IF(C73&gt;=0,"Bilanzgewinn",IF(C73&lt;0,"Bilanzverlust"))</f>
        <v>Bilanzgewinn</v>
      </c>
      <c r="C73" s="100">
        <f>C67+C69+C70-C71</f>
        <v>184627.41000001438</v>
      </c>
      <c r="D73" s="88"/>
      <c r="E73" s="100">
        <f>E67+E69+E70-E71</f>
        <v>269391.7500000057</v>
      </c>
      <c r="F73" s="88"/>
      <c r="G73" s="89"/>
      <c r="H73" s="24">
        <f>SUM(C73-E73)</f>
        <v>-84764.33999999132</v>
      </c>
      <c r="I73" s="69">
        <f>SUM(H73/E73)</f>
        <v>-0.31465083841650504</v>
      </c>
    </row>
    <row r="74" spans="1:9" ht="24" customHeight="1" thickTop="1">
      <c r="A74" s="101"/>
      <c r="B74" s="101"/>
      <c r="C74" s="102"/>
      <c r="D74" s="102"/>
      <c r="E74" s="102"/>
      <c r="F74" s="102"/>
      <c r="G74" s="103"/>
      <c r="H74" s="102"/>
      <c r="I74" s="104"/>
    </row>
    <row r="75" spans="1:11" s="110" customFormat="1" ht="12.75" customHeight="1">
      <c r="A75" s="105"/>
      <c r="B75" s="105"/>
      <c r="C75" s="105"/>
      <c r="D75" s="105"/>
      <c r="E75" s="105"/>
      <c r="F75" s="105"/>
      <c r="G75" s="106"/>
      <c r="H75" s="107"/>
      <c r="I75" s="108"/>
      <c r="J75" s="109"/>
      <c r="K75" s="109"/>
    </row>
    <row r="76" spans="7:8" ht="9.75" customHeight="1">
      <c r="G76" s="111"/>
      <c r="H76" s="102"/>
    </row>
    <row r="77" spans="1:9" ht="12">
      <c r="A77" s="112"/>
      <c r="B77" s="113" t="s">
        <v>83</v>
      </c>
      <c r="C77" s="114">
        <f>'[2]III.1.1 Betten'!C24</f>
        <v>795</v>
      </c>
      <c r="D77" s="114"/>
      <c r="E77" s="114">
        <f>'[2]III.1.1 Betten'!E24</f>
        <v>806</v>
      </c>
      <c r="F77" s="114"/>
      <c r="G77" s="115"/>
      <c r="H77" s="116">
        <f>SUM(C77-E77)</f>
        <v>-11</v>
      </c>
      <c r="I77" s="117">
        <f>SUM(H77/E77)</f>
        <v>-0.013647642679900745</v>
      </c>
    </row>
    <row r="78" spans="1:9" ht="12">
      <c r="A78" s="112"/>
      <c r="B78" s="113" t="s">
        <v>84</v>
      </c>
      <c r="C78" s="114">
        <f>'[2]III.2.1 BT und Auslastung'!C24</f>
        <v>250814</v>
      </c>
      <c r="D78" s="114"/>
      <c r="E78" s="114">
        <f>'[2]III.2.1 BT und Auslastung'!E24</f>
        <v>250177</v>
      </c>
      <c r="F78" s="114"/>
      <c r="G78" s="115"/>
      <c r="H78" s="116">
        <f>SUM(C78-E78)</f>
        <v>637</v>
      </c>
      <c r="I78" s="117">
        <f>SUM(H78/E78)</f>
        <v>0.0025461972923170395</v>
      </c>
    </row>
    <row r="79" spans="1:9" ht="12">
      <c r="A79" s="112"/>
      <c r="B79" s="113" t="s">
        <v>85</v>
      </c>
      <c r="C79" s="118">
        <f>'[2]V.1.2a)Personalbestand und Aufw'!C16</f>
        <v>1004.5999999999999</v>
      </c>
      <c r="D79" s="118"/>
      <c r="E79" s="118">
        <f>'[2]V.1.2a)Personalbestand und Aufw'!E16</f>
        <v>1021.3000000000001</v>
      </c>
      <c r="F79" s="118"/>
      <c r="G79" s="119"/>
      <c r="H79" s="116">
        <f>SUM(C79-E79)</f>
        <v>-16.70000000000016</v>
      </c>
      <c r="I79" s="117">
        <f>SUM(H79/E79)</f>
        <v>-0.01635170860667792</v>
      </c>
    </row>
    <row r="80" spans="1:9" ht="12">
      <c r="A80" s="112"/>
      <c r="B80" s="113" t="s">
        <v>86</v>
      </c>
      <c r="C80" s="114">
        <f>'[2]III.2.2 FZ und VD der KHG'!C18</f>
        <v>8540.5</v>
      </c>
      <c r="D80" s="114"/>
      <c r="E80" s="114">
        <f>'[2]III.2.2 FZ und VD der KHG'!E18</f>
        <v>8324</v>
      </c>
      <c r="F80" s="114"/>
      <c r="G80" s="115"/>
      <c r="H80" s="116"/>
      <c r="I80" s="117"/>
    </row>
    <row r="81" spans="1:9" ht="12">
      <c r="A81" s="112"/>
      <c r="B81" s="113"/>
      <c r="C81" s="118"/>
      <c r="D81" s="118"/>
      <c r="E81" s="118"/>
      <c r="F81" s="118"/>
      <c r="G81" s="119"/>
      <c r="H81" s="116"/>
      <c r="I81" s="117"/>
    </row>
    <row r="82" spans="1:9" ht="7.5" customHeight="1">
      <c r="A82" s="112"/>
      <c r="B82" s="113" t="s">
        <v>87</v>
      </c>
      <c r="C82" s="114">
        <f>SUM(C21/C79)</f>
        <v>39486.745918773646</v>
      </c>
      <c r="D82" s="114"/>
      <c r="E82" s="114">
        <f>SUM(E21/E79)</f>
        <v>40006.08744737099</v>
      </c>
      <c r="F82" s="114"/>
      <c r="G82" s="115"/>
      <c r="H82" s="116">
        <f>SUM(C82-E82)</f>
        <v>-519.341528597346</v>
      </c>
      <c r="I82" s="117">
        <f>SUM(H82/E82)</f>
        <v>-0.012981562600455564</v>
      </c>
    </row>
    <row r="83" spans="1:9" ht="12">
      <c r="A83" s="112"/>
      <c r="B83" s="113" t="s">
        <v>88</v>
      </c>
      <c r="C83" s="114">
        <f>SUM(C23/C79)</f>
        <v>12135.464025482781</v>
      </c>
      <c r="D83" s="114"/>
      <c r="E83" s="114">
        <f>SUM(E23/E79)</f>
        <v>11776.476578870066</v>
      </c>
      <c r="F83" s="114"/>
      <c r="G83" s="115"/>
      <c r="H83" s="116">
        <f>SUM(C83-E83)</f>
        <v>358.98744661271485</v>
      </c>
      <c r="I83" s="117">
        <f>SUM(H83/E83)</f>
        <v>0.030483434005789796</v>
      </c>
    </row>
    <row r="84" spans="1:9" ht="12">
      <c r="A84" s="112"/>
      <c r="B84" s="113" t="s">
        <v>89</v>
      </c>
      <c r="C84" s="114">
        <f>SUM((C21+C23)/C79)</f>
        <v>51622.20994425642</v>
      </c>
      <c r="D84" s="114"/>
      <c r="E84" s="114">
        <f>SUM((E21+E23)/E79)</f>
        <v>51782.56402624106</v>
      </c>
      <c r="F84" s="114"/>
      <c r="G84" s="115"/>
      <c r="H84" s="116">
        <f>SUM(C84-E84)</f>
        <v>-160.35408198463847</v>
      </c>
      <c r="I84" s="117">
        <f>SUM(H84/E84)</f>
        <v>-0.003096680996780659</v>
      </c>
    </row>
  </sheetData>
  <sheetProtection password="DECD" sheet="1" objects="1" scenarios="1"/>
  <printOptions/>
  <pageMargins left="0.5905511811023623" right="0.5905511811023623" top="0.5905511811023623" bottom="0" header="0.15748031496062992" footer="0.15748031496062992"/>
  <pageSetup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GridLines="0" workbookViewId="0" topLeftCell="A1">
      <selection activeCell="D10" sqref="D10"/>
    </sheetView>
  </sheetViews>
  <sheetFormatPr defaultColWidth="11.00390625" defaultRowHeight="14.25"/>
  <cols>
    <col min="1" max="1" width="2.125" style="25" customWidth="1"/>
    <col min="2" max="2" width="2.50390625" style="25" customWidth="1"/>
    <col min="3" max="3" width="1.875" style="25" customWidth="1"/>
    <col min="4" max="4" width="40.625" style="25" customWidth="1"/>
    <col min="5" max="5" width="11.625" style="25" customWidth="1"/>
    <col min="6" max="6" width="2.625" style="25" customWidth="1"/>
    <col min="7" max="7" width="11.625" style="25" customWidth="1"/>
    <col min="8" max="8" width="7.375" style="25" customWidth="1"/>
    <col min="9" max="9" width="2.125" style="25" customWidth="1"/>
    <col min="10" max="10" width="2.50390625" style="25" customWidth="1"/>
    <col min="11" max="11" width="1.875" style="25" customWidth="1"/>
    <col min="12" max="12" width="40.625" style="25" customWidth="1"/>
    <col min="13" max="13" width="11.625" style="25" customWidth="1"/>
    <col min="14" max="14" width="2.625" style="25" customWidth="1"/>
    <col min="15" max="15" width="11.625" style="25" customWidth="1"/>
    <col min="16" max="16" width="7.00390625" style="25" customWidth="1"/>
    <col min="17" max="17" width="2.625" style="25" customWidth="1"/>
    <col min="18" max="16384" width="7.00390625" style="25" customWidth="1"/>
  </cols>
  <sheetData>
    <row r="1" spans="1:15" s="2" customFormat="1" ht="14.25" customHeight="1">
      <c r="A1" s="1" t="s">
        <v>93</v>
      </c>
      <c r="O1" s="3"/>
    </row>
    <row r="2" spans="1:15" s="9" customFormat="1" ht="18.75" customHeight="1">
      <c r="A2" s="4" t="str">
        <f>'[3]Eingabe Bilanz'!A2</f>
        <v>Jahresabschluss 2003</v>
      </c>
      <c r="B2" s="5"/>
      <c r="C2" s="5"/>
      <c r="D2" s="5"/>
      <c r="E2" s="5"/>
      <c r="F2" s="5"/>
      <c r="G2" s="5"/>
      <c r="H2" s="6"/>
      <c r="I2" s="5"/>
      <c r="J2" s="5"/>
      <c r="K2" s="5"/>
      <c r="L2" s="7" t="s">
        <v>1</v>
      </c>
      <c r="M2" s="5"/>
      <c r="N2" s="5"/>
      <c r="O2" s="8"/>
    </row>
    <row r="3" spans="1:16" s="13" customFormat="1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s="13" customFormat="1" ht="18.75" customHeight="1">
      <c r="A4" s="14" t="s">
        <v>2</v>
      </c>
      <c r="B4" s="11"/>
      <c r="C4" s="11"/>
      <c r="D4" s="11"/>
      <c r="E4" s="11"/>
      <c r="F4" s="11"/>
      <c r="G4" s="11"/>
      <c r="H4" s="15"/>
      <c r="I4" s="11"/>
      <c r="J4" s="11"/>
      <c r="K4" s="11"/>
      <c r="L4" s="11"/>
      <c r="M4" s="11"/>
      <c r="N4" s="11"/>
      <c r="O4" s="11"/>
      <c r="P4" s="12"/>
    </row>
    <row r="5" spans="1:16" s="13" customFormat="1" ht="18" customHeight="1">
      <c r="A5" s="16" t="str">
        <f>'[3]Eingabe Bilanz'!A5</f>
        <v>zum 31. Dezember 2003</v>
      </c>
      <c r="B5" s="11"/>
      <c r="C5" s="11"/>
      <c r="D5" s="11"/>
      <c r="E5" s="11"/>
      <c r="F5" s="11"/>
      <c r="G5" s="15"/>
      <c r="H5" s="11"/>
      <c r="I5" s="11"/>
      <c r="J5" s="11"/>
      <c r="K5" s="11"/>
      <c r="L5" s="11"/>
      <c r="M5" s="11"/>
      <c r="N5" s="11"/>
      <c r="O5" s="11"/>
      <c r="P5" s="12"/>
    </row>
    <row r="6" spans="1:16" s="13" customFormat="1" ht="11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5" s="19" customFormat="1" ht="12.75">
      <c r="A7" s="17" t="str">
        <f>'[3]Eingabe Bilanz'!A7</f>
        <v>A k t i v a </v>
      </c>
      <c r="B7" s="17"/>
      <c r="C7" s="17"/>
      <c r="D7" s="17"/>
      <c r="E7" s="18">
        <f>'[3]Eingabe Bilanz'!E7</f>
        <v>2003</v>
      </c>
      <c r="F7" s="18"/>
      <c r="G7" s="18">
        <f>'[3]Eingabe Bilanz'!G7</f>
        <v>2002</v>
      </c>
      <c r="I7" s="17" t="str">
        <f>'[3]Eingabe Bilanz'!I7</f>
        <v>P a s s i v a</v>
      </c>
      <c r="J7" s="17"/>
      <c r="K7" s="17"/>
      <c r="L7" s="17"/>
      <c r="M7" s="18">
        <f>E7</f>
        <v>2003</v>
      </c>
      <c r="N7" s="18"/>
      <c r="O7" s="18">
        <f>G7</f>
        <v>2002</v>
      </c>
    </row>
    <row r="8" spans="1:15" s="23" customFormat="1" ht="12">
      <c r="A8" s="20"/>
      <c r="B8" s="20"/>
      <c r="C8" s="20"/>
      <c r="D8" s="20"/>
      <c r="E8" s="129" t="str">
        <f>'[3]Eingabe Bilanz'!E8</f>
        <v>EUR</v>
      </c>
      <c r="F8" s="22"/>
      <c r="G8" s="129" t="str">
        <f>'[3]Eingabe Bilanz'!G8</f>
        <v>EUR</v>
      </c>
      <c r="I8" s="20"/>
      <c r="J8" s="20"/>
      <c r="K8" s="20"/>
      <c r="L8" s="20"/>
      <c r="M8" s="21" t="s">
        <v>5</v>
      </c>
      <c r="N8" s="22"/>
      <c r="O8" s="21" t="s">
        <v>5</v>
      </c>
    </row>
    <row r="9" spans="1:15" ht="11.25" customHeight="1">
      <c r="A9" s="20" t="str">
        <f>'[3]Eingabe Bilanz'!A9</f>
        <v>B.</v>
      </c>
      <c r="B9" s="20" t="str">
        <f>'[3]Eingabe Bilanz'!B9</f>
        <v>Anlagevermögen</v>
      </c>
      <c r="C9" s="20"/>
      <c r="D9" s="20"/>
      <c r="E9" s="24"/>
      <c r="F9" s="24"/>
      <c r="G9" s="24"/>
      <c r="H9" s="23"/>
      <c r="I9" s="20" t="str">
        <f>'[3]Eingabe Bilanz'!I9</f>
        <v>A.</v>
      </c>
      <c r="J9" s="20" t="str">
        <f>'[3]Eingabe Bilanz'!J9</f>
        <v>Eigenkapital</v>
      </c>
      <c r="K9" s="20"/>
      <c r="L9" s="20"/>
      <c r="M9" s="24"/>
      <c r="N9" s="24"/>
      <c r="O9" s="24"/>
    </row>
    <row r="10" spans="1:15" ht="11.25" customHeight="1">
      <c r="A10" s="26" t="str">
        <f>'[3]Eingabe Bilanz'!A10</f>
        <v>I.</v>
      </c>
      <c r="B10" s="26" t="str">
        <f>'[3]Eingabe Bilanz'!B10</f>
        <v>Immaterielle Vermögensgegenstände</v>
      </c>
      <c r="C10" s="23"/>
      <c r="D10" s="23"/>
      <c r="E10" s="130">
        <f>'[3]Eingabe Bilanz'!E10</f>
        <v>311707.27</v>
      </c>
      <c r="F10" s="24"/>
      <c r="G10" s="130">
        <f>'[3]Eingabe Bilanz'!G10</f>
        <v>135713.6</v>
      </c>
      <c r="H10" s="23"/>
      <c r="I10" s="23"/>
      <c r="J10" s="26" t="str">
        <f>'[3]Eingabe Bilanz'!J10</f>
        <v> 1.</v>
      </c>
      <c r="K10" s="26" t="str">
        <f>'[3]Eingabe Bilanz'!K10</f>
        <v>Festgesetztes Kapital</v>
      </c>
      <c r="L10" s="23"/>
      <c r="M10" s="24">
        <f>'[3]Eingabe Bilanz'!M10</f>
        <v>1607467.93</v>
      </c>
      <c r="N10" s="24"/>
      <c r="O10" s="24">
        <f>'[3]Eingabe Bilanz'!O10</f>
        <v>1607467.93</v>
      </c>
    </row>
    <row r="11" spans="1:15" ht="11.25" customHeight="1">
      <c r="A11" s="23"/>
      <c r="B11" s="23"/>
      <c r="C11" s="23"/>
      <c r="D11" s="23"/>
      <c r="E11" s="33"/>
      <c r="F11" s="24"/>
      <c r="G11" s="33"/>
      <c r="H11" s="23"/>
      <c r="I11" s="23"/>
      <c r="J11" s="26" t="str">
        <f>'[3]Eingabe Bilanz'!J11</f>
        <v> 3.</v>
      </c>
      <c r="K11" s="26" t="str">
        <f>'[3]Eingabe Bilanz'!K11</f>
        <v>Gewinnrücklagen</v>
      </c>
      <c r="L11" s="23"/>
      <c r="M11" s="24"/>
      <c r="N11" s="24"/>
      <c r="O11" s="24"/>
    </row>
    <row r="12" spans="1:15" ht="11.25" customHeight="1">
      <c r="A12" s="26" t="str">
        <f>'[3]Eingabe Bilanz'!A12</f>
        <v>II.</v>
      </c>
      <c r="B12" s="26" t="str">
        <f>'[3]Eingabe Bilanz'!B12</f>
        <v>Sachanlagen</v>
      </c>
      <c r="C12" s="23"/>
      <c r="D12" s="23"/>
      <c r="E12" s="33"/>
      <c r="F12" s="24"/>
      <c r="G12" s="33"/>
      <c r="H12" s="23"/>
      <c r="I12" s="23"/>
      <c r="J12" s="26"/>
      <c r="K12" s="26" t="str">
        <f>'[3]Eingabe Bilanz'!K13</f>
        <v>b)</v>
      </c>
      <c r="L12" s="26" t="str">
        <f>'[3]Eingabe Bilanz'!L13</f>
        <v>zweckgebundene Gewinnrücklage</v>
      </c>
      <c r="M12" s="24">
        <f>'[3]Eingabe Bilanz'!M13</f>
        <v>1599743.32</v>
      </c>
      <c r="N12" s="24"/>
      <c r="O12" s="24">
        <f>'[3]Eingabe Bilanz'!O13</f>
        <v>1641399.47</v>
      </c>
    </row>
    <row r="13" spans="1:15" ht="11.25" customHeight="1">
      <c r="A13" s="23"/>
      <c r="B13" s="26" t="str">
        <f>'[3]Eingabe Bilanz'!B13</f>
        <v> 1.</v>
      </c>
      <c r="C13" s="26" t="str">
        <f>'[3]Eingabe Bilanz'!C13</f>
        <v>Grundstücke mit Betriebsbauten</v>
      </c>
      <c r="D13" s="26"/>
      <c r="E13" s="33">
        <f>'[3]Eingabe Bilanz'!E13</f>
        <v>20856122</v>
      </c>
      <c r="F13" s="24"/>
      <c r="G13" s="33">
        <f>'[3]Eingabe Bilanz'!G13</f>
        <v>21435052.3</v>
      </c>
      <c r="H13" s="23"/>
      <c r="I13" s="23"/>
      <c r="J13" s="26"/>
      <c r="K13" s="26" t="str">
        <f>'[3]Eingabe Bilanz'!K14</f>
        <v>c)</v>
      </c>
      <c r="L13" s="26" t="str">
        <f>'[3]Eingabe Bilanz'!L14</f>
        <v>freie Gewinnrücklage</v>
      </c>
      <c r="M13" s="24">
        <f>'[3]Eingabe Bilanz'!M14</f>
        <v>493996.96</v>
      </c>
      <c r="N13" s="24"/>
      <c r="O13" s="24">
        <f>'[3]Eingabe Bilanz'!O14</f>
        <v>493996.96</v>
      </c>
    </row>
    <row r="14" spans="1:15" ht="11.25" customHeight="1">
      <c r="A14" s="23"/>
      <c r="B14" s="26" t="str">
        <f>'[3]Eingabe Bilanz'!B14</f>
        <v> 2.</v>
      </c>
      <c r="C14" s="26" t="str">
        <f>'[3]Eingabe Bilanz'!C14</f>
        <v>Grundstücke mit Wohnbauten</v>
      </c>
      <c r="D14" s="26"/>
      <c r="E14" s="33">
        <f>'[3]Eingabe Bilanz'!E14</f>
        <v>600537.87</v>
      </c>
      <c r="F14" s="24"/>
      <c r="G14" s="33">
        <f>'[3]Eingabe Bilanz'!G14</f>
        <v>640949.75</v>
      </c>
      <c r="H14" s="23"/>
      <c r="I14" s="23"/>
      <c r="J14" s="26" t="str">
        <f>'[3]Eingabe Bilanz'!J17</f>
        <v> 5.</v>
      </c>
      <c r="K14" s="26" t="str">
        <f>'[3]Eingabe Bilanz'!K17</f>
        <v>Bilanzgewinn</v>
      </c>
      <c r="L14" s="23"/>
      <c r="M14" s="24">
        <f>'[3]Eingabe Bilanz'!M17</f>
        <v>271883.69</v>
      </c>
      <c r="N14" s="24"/>
      <c r="O14" s="24">
        <f>'[3]Eingabe Bilanz'!O17</f>
        <v>28366.7</v>
      </c>
    </row>
    <row r="15" spans="1:15" ht="11.25" customHeight="1">
      <c r="A15" s="23"/>
      <c r="B15" s="26" t="str">
        <f>'[3]Eingabe Bilanz'!B15</f>
        <v> 3.</v>
      </c>
      <c r="C15" s="26" t="str">
        <f>'[3]Eingabe Bilanz'!C15</f>
        <v>Grundstücke ohne Bauten</v>
      </c>
      <c r="D15" s="26"/>
      <c r="E15" s="33">
        <f>'[3]Eingabe Bilanz'!E15</f>
        <v>205380.01</v>
      </c>
      <c r="F15" s="24"/>
      <c r="G15" s="33">
        <f>'[3]Eingabe Bilanz'!G15</f>
        <v>205380.01</v>
      </c>
      <c r="H15" s="23"/>
      <c r="I15" s="23"/>
      <c r="J15" s="23"/>
      <c r="K15" s="23"/>
      <c r="L15" s="26"/>
      <c r="M15" s="28">
        <f>'[3]Eingabe Bilanz'!M18</f>
        <v>3973091.9</v>
      </c>
      <c r="N15" s="29"/>
      <c r="O15" s="28">
        <f>'[3]Eingabe Bilanz'!O18</f>
        <v>3771231.06</v>
      </c>
    </row>
    <row r="16" spans="1:15" ht="11.25" customHeight="1">
      <c r="A16" s="23"/>
      <c r="B16" s="26" t="str">
        <f>'[3]Eingabe Bilanz'!B16</f>
        <v> 4.</v>
      </c>
      <c r="C16" s="26" t="str">
        <f>'[3]Eingabe Bilanz'!C16</f>
        <v>Technische Anlagen</v>
      </c>
      <c r="D16" s="26"/>
      <c r="E16" s="33">
        <f>'[3]Eingabe Bilanz'!E16</f>
        <v>3584169.72</v>
      </c>
      <c r="F16" s="24"/>
      <c r="G16" s="33">
        <f>'[3]Eingabe Bilanz'!G16</f>
        <v>4125789.99</v>
      </c>
      <c r="H16" s="23"/>
      <c r="I16" s="23"/>
      <c r="J16" s="23"/>
      <c r="K16" s="23"/>
      <c r="L16" s="23"/>
      <c r="M16" s="24"/>
      <c r="N16" s="24"/>
      <c r="O16" s="24"/>
    </row>
    <row r="17" spans="1:15" ht="11.25" customHeight="1">
      <c r="A17" s="23"/>
      <c r="B17" s="26" t="str">
        <f>'[3]Eingabe Bilanz'!B17</f>
        <v> 5.</v>
      </c>
      <c r="C17" s="26" t="str">
        <f>'[3]Eingabe Bilanz'!C17</f>
        <v>Einrichtungen und Ausstattungen</v>
      </c>
      <c r="D17" s="26"/>
      <c r="E17" s="33">
        <f>'[3]Eingabe Bilanz'!E17</f>
        <v>2901707.14</v>
      </c>
      <c r="F17" s="24"/>
      <c r="G17" s="33">
        <f>'[3]Eingabe Bilanz'!G17</f>
        <v>2702557.36</v>
      </c>
      <c r="H17" s="23"/>
      <c r="I17" s="20" t="str">
        <f>'[3]Eingabe Bilanz'!I20</f>
        <v>B.</v>
      </c>
      <c r="J17" s="20" t="str">
        <f>'[3]Eingabe Bilanz'!J20</f>
        <v>Sonderposten aus Zuwendungen zur Finanzierung</v>
      </c>
      <c r="K17" s="20"/>
      <c r="L17" s="20"/>
      <c r="M17" s="24"/>
      <c r="N17" s="24"/>
      <c r="O17" s="24"/>
    </row>
    <row r="18" spans="1:15" ht="11.25" customHeight="1">
      <c r="A18" s="23"/>
      <c r="B18" s="26" t="str">
        <f>'[3]Eingabe Bilanz'!B18</f>
        <v> 6.</v>
      </c>
      <c r="C18" s="26" t="str">
        <f>'[3]Eingabe Bilanz'!C18</f>
        <v>geleistete Anzahlungen und Anlagen im Bau</v>
      </c>
      <c r="D18" s="26"/>
      <c r="E18" s="33">
        <f>'[3]Eingabe Bilanz'!E18</f>
        <v>641127.17</v>
      </c>
      <c r="F18" s="24"/>
      <c r="G18" s="33">
        <f>'[3]Eingabe Bilanz'!G18</f>
        <v>130936.02</v>
      </c>
      <c r="H18" s="23"/>
      <c r="I18" s="20"/>
      <c r="J18" s="20" t="str">
        <f>'[3]Eingabe Bilanz'!J21</f>
        <v> des Sachanlagevermögens</v>
      </c>
      <c r="K18" s="20"/>
      <c r="L18" s="20"/>
      <c r="M18" s="24"/>
      <c r="N18" s="24"/>
      <c r="O18" s="24"/>
    </row>
    <row r="19" spans="1:15" ht="11.25" customHeight="1">
      <c r="A19" s="23"/>
      <c r="B19" s="23"/>
      <c r="C19" s="23"/>
      <c r="D19" s="23"/>
      <c r="E19" s="30">
        <f>'[3]Eingabe Bilanz'!E19</f>
        <v>28789043.910000004</v>
      </c>
      <c r="F19" s="24"/>
      <c r="G19" s="30">
        <f>'[3]Eingabe Bilanz'!G19</f>
        <v>29240665.430000003</v>
      </c>
      <c r="H19" s="23"/>
      <c r="I19" s="23"/>
      <c r="J19" s="26" t="str">
        <f>'[3]Eingabe Bilanz'!J22</f>
        <v> 1.</v>
      </c>
      <c r="K19" s="26" t="str">
        <f>'[3]Eingabe Bilanz'!K22</f>
        <v>Sonderposten aus Fördermitteln nach dem KHG</v>
      </c>
      <c r="L19" s="23"/>
      <c r="M19" s="24">
        <f>'[3]Eingabe Bilanz'!M22</f>
        <v>7015695.98</v>
      </c>
      <c r="N19" s="24"/>
      <c r="O19" s="24">
        <f>'[3]Eingabe Bilanz'!O22</f>
        <v>7143506.2</v>
      </c>
    </row>
    <row r="20" spans="1:15" ht="11.25" customHeight="1">
      <c r="A20" s="23"/>
      <c r="B20" s="23"/>
      <c r="C20" s="23"/>
      <c r="D20" s="23"/>
      <c r="E20" s="23"/>
      <c r="F20" s="23"/>
      <c r="G20" s="23"/>
      <c r="H20" s="23"/>
      <c r="I20" s="23"/>
      <c r="J20" s="26" t="str">
        <f>'[3]Eingabe Bilanz'!J23</f>
        <v> 2.</v>
      </c>
      <c r="K20" s="26" t="str">
        <f>'[3]Eingabe Bilanz'!K23</f>
        <v>Sonderposten aus Zuweisungen und Zuschüssen d. ö. H.</v>
      </c>
      <c r="L20" s="23"/>
      <c r="M20" s="24">
        <f>'[3]Eingabe Bilanz'!M23</f>
        <v>20190049.95</v>
      </c>
      <c r="N20" s="24"/>
      <c r="O20" s="24">
        <f>'[3]Eingabe Bilanz'!O23</f>
        <v>20420656.65</v>
      </c>
    </row>
    <row r="21" spans="1:15" ht="11.25" customHeight="1">
      <c r="A21" s="23"/>
      <c r="B21" s="23"/>
      <c r="C21" s="23"/>
      <c r="D21" s="26"/>
      <c r="E21" s="28">
        <f>'[3]Eingabe Bilanz'!E21</f>
        <v>29100751.180000003</v>
      </c>
      <c r="F21" s="29"/>
      <c r="G21" s="28">
        <f>'[3]Eingabe Bilanz'!G21</f>
        <v>29376379.030000005</v>
      </c>
      <c r="H21" s="23"/>
      <c r="I21" s="23"/>
      <c r="J21" s="23"/>
      <c r="K21" s="23"/>
      <c r="L21" s="26"/>
      <c r="M21" s="28">
        <f>'[3]Eingabe Bilanz'!M25</f>
        <v>27205745.93</v>
      </c>
      <c r="N21" s="29"/>
      <c r="O21" s="28">
        <f>'[3]Eingabe Bilanz'!O25</f>
        <v>27564162.849999998</v>
      </c>
    </row>
    <row r="22" spans="1:15" ht="11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4"/>
    </row>
    <row r="23" spans="1:15" ht="11.25" customHeight="1">
      <c r="A23" s="20" t="str">
        <f>'[3]Eingabe Bilanz'!A23</f>
        <v>C.</v>
      </c>
      <c r="B23" s="20" t="str">
        <f>'[3]Eingabe Bilanz'!B23</f>
        <v>Umlaufvermögen</v>
      </c>
      <c r="C23" s="20"/>
      <c r="D23" s="20"/>
      <c r="E23" s="24"/>
      <c r="F23" s="24"/>
      <c r="G23" s="24"/>
      <c r="H23" s="23"/>
      <c r="I23" s="20" t="str">
        <f>'[3]Eingabe Bilanz'!I27</f>
        <v>C.</v>
      </c>
      <c r="J23" s="20" t="str">
        <f>'[3]Eingabe Bilanz'!J27</f>
        <v>Rückstellungen</v>
      </c>
      <c r="K23" s="20"/>
      <c r="L23" s="20"/>
      <c r="M23" s="24"/>
      <c r="N23" s="24"/>
      <c r="O23" s="24"/>
    </row>
    <row r="24" spans="1:15" ht="11.25" customHeight="1">
      <c r="A24" s="26" t="str">
        <f>'[3]Eingabe Bilanz'!A24</f>
        <v>I.</v>
      </c>
      <c r="B24" s="26" t="str">
        <f>'[3]Eingabe Bilanz'!B24</f>
        <v>Vorräte</v>
      </c>
      <c r="C24" s="23"/>
      <c r="D24" s="23"/>
      <c r="E24" s="24"/>
      <c r="F24" s="24"/>
      <c r="G24" s="24"/>
      <c r="H24" s="23"/>
      <c r="I24" s="23"/>
      <c r="J24" s="26" t="str">
        <f>'[3]Eingabe Bilanz'!J28</f>
        <v> 1.</v>
      </c>
      <c r="K24" s="26" t="str">
        <f>'[3]Eingabe Bilanz'!K28</f>
        <v>Pensionsrückstellungen</v>
      </c>
      <c r="L24" s="23"/>
      <c r="M24" s="24">
        <f>'[3]Eingabe Bilanz'!M28</f>
        <v>20217</v>
      </c>
      <c r="N24" s="24"/>
      <c r="O24" s="24">
        <f>'[3]Eingabe Bilanz'!O28</f>
        <v>43810</v>
      </c>
    </row>
    <row r="25" spans="1:15" ht="11.25" customHeight="1">
      <c r="A25" s="23"/>
      <c r="B25" s="26" t="str">
        <f>'[3]Eingabe Bilanz'!B25</f>
        <v> 1.</v>
      </c>
      <c r="C25" s="26" t="str">
        <f>'[3]Eingabe Bilanz'!C25</f>
        <v>Roh-, Hilfs- und Betriebsstoffe</v>
      </c>
      <c r="D25" s="23"/>
      <c r="E25" s="24">
        <f>'[3]Eingabe Bilanz'!E25</f>
        <v>485758.63</v>
      </c>
      <c r="F25" s="24"/>
      <c r="G25" s="24">
        <f>'[3]Eingabe Bilanz'!G25</f>
        <v>444295.53</v>
      </c>
      <c r="H25" s="23"/>
      <c r="I25" s="23"/>
      <c r="J25" s="26" t="str">
        <f>'[3]Eingabe Bilanz'!J30</f>
        <v> 3.</v>
      </c>
      <c r="K25" s="26" t="str">
        <f>'[3]Eingabe Bilanz'!K30</f>
        <v>Sonstige Rückstellungen</v>
      </c>
      <c r="L25" s="23"/>
      <c r="M25" s="24">
        <f>'[3]Eingabe Bilanz'!M30</f>
        <v>8321349.36</v>
      </c>
      <c r="N25" s="24"/>
      <c r="O25" s="24">
        <f>'[3]Eingabe Bilanz'!O30</f>
        <v>9493375.31</v>
      </c>
    </row>
    <row r="26" spans="1:15" ht="11.25" customHeight="1">
      <c r="A26" s="23"/>
      <c r="B26" s="26"/>
      <c r="C26" s="26"/>
      <c r="D26" s="31"/>
      <c r="E26" s="30">
        <f>'[3]Eingabe Bilanz'!E28</f>
        <v>485758.63</v>
      </c>
      <c r="F26" s="23"/>
      <c r="G26" s="30">
        <f>'[3]Eingabe Bilanz'!G28</f>
        <v>444295.53</v>
      </c>
      <c r="H26" s="23"/>
      <c r="I26" s="23"/>
      <c r="J26" s="23"/>
      <c r="K26" s="23"/>
      <c r="L26" s="31"/>
      <c r="M26" s="28">
        <f>'[3]Eingabe Bilanz'!M31</f>
        <v>8341566.36</v>
      </c>
      <c r="N26" s="29"/>
      <c r="O26" s="28">
        <f>'[3]Eingabe Bilanz'!O31</f>
        <v>9537185.31</v>
      </c>
    </row>
    <row r="27" spans="1:12" ht="11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6"/>
    </row>
    <row r="28" spans="1:15" ht="11.25" customHeight="1">
      <c r="A28" s="26" t="str">
        <f>'[3]Eingabe Bilanz'!A30</f>
        <v>II.</v>
      </c>
      <c r="B28" s="26" t="str">
        <f>'[3]Eingabe Bilanz'!B30</f>
        <v>Forderungen und sonstige Vermögensgegenstände</v>
      </c>
      <c r="C28" s="23"/>
      <c r="D28" s="23"/>
      <c r="E28" s="24"/>
      <c r="F28" s="24"/>
      <c r="G28" s="24"/>
      <c r="H28" s="23"/>
      <c r="I28" s="20" t="str">
        <f>'[3]Eingabe Bilanz'!I33</f>
        <v>D.</v>
      </c>
      <c r="J28" s="20" t="str">
        <f>'[3]Eingabe Bilanz'!J33</f>
        <v>Verbindlichkeiten</v>
      </c>
      <c r="K28" s="20"/>
      <c r="L28" s="20"/>
      <c r="M28" s="23"/>
      <c r="N28" s="23"/>
      <c r="O28" s="23"/>
    </row>
    <row r="29" spans="1:15" ht="11.25" customHeight="1">
      <c r="A29" s="23"/>
      <c r="B29" s="26" t="str">
        <f>'[3]Eingabe Bilanz'!B31</f>
        <v> 1.</v>
      </c>
      <c r="C29" s="26" t="str">
        <f>'[3]Eingabe Bilanz'!C31</f>
        <v>Forderungen aus Lieferungen und Leistungen</v>
      </c>
      <c r="D29" s="23"/>
      <c r="E29" s="24">
        <f>'[3]Eingabe Bilanz'!E31</f>
        <v>16409612.24</v>
      </c>
      <c r="F29" s="24"/>
      <c r="G29" s="24">
        <f>'[3]Eingabe Bilanz'!G31</f>
        <v>14717120.07</v>
      </c>
      <c r="H29" s="23"/>
      <c r="I29" s="23"/>
      <c r="J29" s="26" t="str">
        <f>'[3]Eingabe Bilanz'!J37</f>
        <v> 3.</v>
      </c>
      <c r="K29" s="26" t="str">
        <f>'[3]Eingabe Bilanz'!K37</f>
        <v>Verbindlichkeiten aus Lieferungen und Leistungen</v>
      </c>
      <c r="L29" s="23"/>
      <c r="M29" s="24">
        <f>'[3]Eingabe Bilanz'!M37</f>
        <v>1742174.3</v>
      </c>
      <c r="N29" s="24"/>
      <c r="O29" s="24">
        <f>'[3]Eingabe Bilanz'!O37</f>
        <v>1780574.4</v>
      </c>
    </row>
    <row r="30" spans="1:15" ht="11.25" customHeight="1">
      <c r="A30" s="23"/>
      <c r="B30" s="26"/>
      <c r="C30" s="32" t="str">
        <f>'[3]Eingabe Bilanz'!C32</f>
        <v>-</v>
      </c>
      <c r="D30" s="26" t="str">
        <f>'[3]Eingabe Bilanz'!D32</f>
        <v>davon mit einer Restlaufzeit von mehr als einem Jahr</v>
      </c>
      <c r="E30" s="24"/>
      <c r="F30" s="24"/>
      <c r="G30" s="24"/>
      <c r="H30" s="23"/>
      <c r="I30" s="23"/>
      <c r="J30" s="26"/>
      <c r="K30" s="32" t="str">
        <f>'[3]Eingabe Bilanz'!K38</f>
        <v>-</v>
      </c>
      <c r="L30" s="26" t="str">
        <f>'[3]Eingabe Bilanz'!L38</f>
        <v>davon mit einer Restlaufzeit bis zu einem Jahr</v>
      </c>
      <c r="M30" s="24"/>
      <c r="N30" s="24"/>
      <c r="O30" s="24"/>
    </row>
    <row r="31" spans="1:15" ht="11.25" customHeight="1">
      <c r="A31" s="23"/>
      <c r="B31" s="26"/>
      <c r="C31" s="26"/>
      <c r="D31" s="26" t="str">
        <f>'[3]Eingabe Bilanz'!D33</f>
        <v>EUR 7.572.405,98 (Vorjahr EUR 4.047.433,91)</v>
      </c>
      <c r="E31" s="24"/>
      <c r="F31" s="24"/>
      <c r="G31" s="24"/>
      <c r="H31" s="23"/>
      <c r="I31" s="23"/>
      <c r="J31" s="26"/>
      <c r="K31" s="26"/>
      <c r="L31" s="26" t="str">
        <f>'[3]Eingabe Bilanz'!L39</f>
        <v>EUR 1.742.174,30 (Vorjahr EUR 1.780.574,40)</v>
      </c>
      <c r="M31" s="24"/>
      <c r="N31" s="24"/>
      <c r="O31" s="24"/>
    </row>
    <row r="32" spans="1:15" ht="11.25" customHeight="1">
      <c r="A32" s="23"/>
      <c r="B32" s="26" t="str">
        <f>'[3]Eingabe Bilanz'!B34</f>
        <v> 2.</v>
      </c>
      <c r="C32" s="26" t="str">
        <f>'[3]Eingabe Bilanz'!C34</f>
        <v>Forderungen an Gesellschafter bzw. Krankenhausträger</v>
      </c>
      <c r="D32" s="23"/>
      <c r="E32" s="24">
        <f>'[3]Eingabe Bilanz'!E34</f>
        <v>2249581.32</v>
      </c>
      <c r="F32" s="24"/>
      <c r="G32" s="24">
        <f>'[3]Eingabe Bilanz'!G34</f>
        <v>1363667.64</v>
      </c>
      <c r="H32" s="23"/>
      <c r="I32" s="23"/>
      <c r="J32" s="26" t="str">
        <f>'[3]Eingabe Bilanz'!J40</f>
        <v> 5.</v>
      </c>
      <c r="K32" s="26" t="str">
        <f>'[3]Eingabe Bilanz'!K40</f>
        <v>Verbindlichkeiten gegenüber dem Krankenhausträger</v>
      </c>
      <c r="L32" s="23"/>
      <c r="M32" s="24">
        <f>'[3]Eingabe Bilanz'!M40</f>
        <v>5821676.83</v>
      </c>
      <c r="N32" s="24"/>
      <c r="O32" s="24">
        <f>'[3]Eingabe Bilanz'!O40</f>
        <v>1226263.18</v>
      </c>
    </row>
    <row r="33" spans="1:15" ht="11.25" customHeight="1">
      <c r="A33" s="23"/>
      <c r="B33" s="26"/>
      <c r="C33" s="32" t="str">
        <f>'[3]Eingabe Bilanz'!C35</f>
        <v>-</v>
      </c>
      <c r="D33" s="26" t="str">
        <f>'[3]Eingabe Bilanz'!D35</f>
        <v>davon mit einer Restlaufzeit von mehr als einem Jahr</v>
      </c>
      <c r="E33" s="24"/>
      <c r="F33" s="24"/>
      <c r="G33" s="24"/>
      <c r="H33" s="23"/>
      <c r="I33" s="23"/>
      <c r="J33" s="26"/>
      <c r="K33" s="32" t="str">
        <f>'[3]Eingabe Bilanz'!K41</f>
        <v>-</v>
      </c>
      <c r="L33" s="26" t="str">
        <f>'[3]Eingabe Bilanz'!L41</f>
        <v>davon mit einer Restlaufzeit bis zu einem Jahr</v>
      </c>
      <c r="M33" s="24"/>
      <c r="N33" s="24"/>
      <c r="O33" s="24"/>
    </row>
    <row r="34" spans="1:15" ht="11.25" customHeight="1">
      <c r="A34" s="23"/>
      <c r="B34" s="26"/>
      <c r="C34" s="26"/>
      <c r="D34" s="26" t="str">
        <f>'[3]Eingabe Bilanz'!D36</f>
        <v>EUR 0,00 (Vorjahr EUR 0,00)</v>
      </c>
      <c r="E34" s="24"/>
      <c r="F34" s="24"/>
      <c r="G34" s="24"/>
      <c r="H34" s="23"/>
      <c r="I34" s="23"/>
      <c r="J34" s="26"/>
      <c r="K34" s="26"/>
      <c r="L34" s="26" t="str">
        <f>'[3]Eingabe Bilanz'!L42</f>
        <v>EUR 5.821.676,83 (Vorjahr EUR 1.226.263,18)</v>
      </c>
      <c r="M34" s="24"/>
      <c r="N34" s="24"/>
      <c r="O34" s="24"/>
    </row>
    <row r="35" spans="1:15" ht="11.25" customHeight="1">
      <c r="A35" s="23"/>
      <c r="B35" s="26" t="str">
        <f>'[3]Eingabe Bilanz'!B37</f>
        <v> 3.</v>
      </c>
      <c r="C35" s="26" t="str">
        <f>'[3]Eingabe Bilanz'!C37</f>
        <v>Forderungen nach dem Krankenhausfinanzierungsrecht</v>
      </c>
      <c r="D35" s="23"/>
      <c r="E35" s="24">
        <f>'[3]Eingabe Bilanz'!E37</f>
        <v>3486778.14</v>
      </c>
      <c r="F35" s="24"/>
      <c r="G35" s="24">
        <f>'[3]Eingabe Bilanz'!G37</f>
        <v>31770.14</v>
      </c>
      <c r="H35" s="23"/>
      <c r="I35" s="23"/>
      <c r="J35" s="26" t="str">
        <f>'[3]Eingabe Bilanz'!J43</f>
        <v> 6.</v>
      </c>
      <c r="K35" s="26" t="str">
        <f>'[3]Eingabe Bilanz'!K43</f>
        <v>Verbindlichkeiten nach dem Krankenhausfinanzierungsgesetz</v>
      </c>
      <c r="L35" s="23"/>
      <c r="M35" s="24">
        <f>'[3]Eingabe Bilanz'!M43</f>
        <v>3969727.48</v>
      </c>
      <c r="N35" s="24"/>
      <c r="O35" s="24">
        <f>'[3]Eingabe Bilanz'!O43</f>
        <v>986970.83</v>
      </c>
    </row>
    <row r="36" spans="1:15" ht="11.25" customHeight="1">
      <c r="A36" s="23"/>
      <c r="B36" s="26"/>
      <c r="C36" s="32" t="str">
        <f>'[3]Eingabe Bilanz'!C38</f>
        <v>-</v>
      </c>
      <c r="D36" s="26" t="str">
        <f>'[3]Eingabe Bilanz'!D38</f>
        <v>davon nach der BPflV</v>
      </c>
      <c r="E36" s="24"/>
      <c r="F36" s="24"/>
      <c r="G36" s="24"/>
      <c r="H36" s="23"/>
      <c r="I36" s="23"/>
      <c r="J36" s="26"/>
      <c r="K36" s="32" t="str">
        <f>'[3]Eingabe Bilanz'!K44</f>
        <v>-</v>
      </c>
      <c r="L36" s="26" t="str">
        <f>'[3]Eingabe Bilanz'!L44</f>
        <v>davon nach der BPflV</v>
      </c>
      <c r="M36" s="24"/>
      <c r="N36" s="24"/>
      <c r="O36" s="24"/>
    </row>
    <row r="37" spans="1:15" ht="11.25" customHeight="1">
      <c r="A37" s="23"/>
      <c r="B37" s="26"/>
      <c r="C37" s="26"/>
      <c r="D37" s="26" t="str">
        <f>'[3]Eingabe Bilanz'!D39</f>
        <v>EUR 130.008,00 (Vorjahr EUR 0,00)</v>
      </c>
      <c r="E37" s="24"/>
      <c r="F37" s="24"/>
      <c r="G37" s="24"/>
      <c r="H37" s="23"/>
      <c r="I37" s="23"/>
      <c r="J37" s="26"/>
      <c r="K37" s="26"/>
      <c r="L37" s="26" t="str">
        <f>'[3]Eingabe Bilanz'!L45</f>
        <v>EUR 113.683,51 (Vorjahr EUR 165.142,51)</v>
      </c>
      <c r="M37" s="24"/>
      <c r="N37" s="24"/>
      <c r="O37" s="24"/>
    </row>
    <row r="38" spans="1:15" ht="11.25" customHeight="1">
      <c r="A38" s="23"/>
      <c r="B38" s="26"/>
      <c r="C38" s="32" t="str">
        <f>'[3]Eingabe Bilanz'!C40</f>
        <v>-</v>
      </c>
      <c r="D38" s="26" t="str">
        <f>'[3]Eingabe Bilanz'!D40</f>
        <v>davon mit einer Restlaufzeit von mehr als einem Jahr</v>
      </c>
      <c r="E38" s="24"/>
      <c r="F38" s="24"/>
      <c r="G38" s="24"/>
      <c r="H38" s="23"/>
      <c r="I38" s="20"/>
      <c r="J38" s="26"/>
      <c r="K38" s="32" t="str">
        <f>'[3]Eingabe Bilanz'!K46</f>
        <v>-</v>
      </c>
      <c r="L38" s="26" t="str">
        <f>'[3]Eingabe Bilanz'!L46</f>
        <v>davon mit einer Restlaufzeit bis zu einem Jahr</v>
      </c>
      <c r="M38" s="24"/>
      <c r="N38" s="24"/>
      <c r="O38" s="24"/>
    </row>
    <row r="39" spans="1:15" ht="11.25" customHeight="1">
      <c r="A39" s="23"/>
      <c r="B39" s="26"/>
      <c r="C39" s="26"/>
      <c r="D39" s="26" t="str">
        <f>'[3]Eingabe Bilanz'!D41</f>
        <v>EUR 1.980.000,00 (Vorjahr EUR 0,00)</v>
      </c>
      <c r="E39" s="24"/>
      <c r="F39" s="24"/>
      <c r="G39" s="24"/>
      <c r="H39" s="23"/>
      <c r="I39" s="23"/>
      <c r="J39" s="26"/>
      <c r="K39" s="26"/>
      <c r="L39" s="26" t="str">
        <f>'[3]Eingabe Bilanz'!L47</f>
        <v>EUR 1.989.727,48 (Vorjahr EUR 986.970,83)</v>
      </c>
      <c r="M39" s="24"/>
      <c r="N39" s="24"/>
      <c r="O39" s="24"/>
    </row>
    <row r="40" spans="1:15" ht="11.25" customHeight="1">
      <c r="A40" s="23"/>
      <c r="B40" s="26" t="str">
        <f>'[3]Eingabe Bilanz'!B42</f>
        <v> 6.</v>
      </c>
      <c r="C40" s="26" t="str">
        <f>'[3]Eingabe Bilanz'!C42</f>
        <v>Sonstige Vermögensgegenstände</v>
      </c>
      <c r="D40" s="23"/>
      <c r="E40" s="24">
        <f>'[3]Eingabe Bilanz'!E42</f>
        <v>538150.97</v>
      </c>
      <c r="F40" s="24"/>
      <c r="G40" s="24">
        <f>'[3]Eingabe Bilanz'!G42</f>
        <v>1268435.23</v>
      </c>
      <c r="H40" s="23"/>
      <c r="I40" s="23"/>
      <c r="J40" s="26" t="str">
        <f>'[3]Eingabe Bilanz'!J48</f>
        <v> 7.</v>
      </c>
      <c r="K40" s="26" t="str">
        <f>'[3]Eingabe Bilanz'!K48</f>
        <v>Verbindlichkeiten aus sonstigen Zuwendungen</v>
      </c>
      <c r="L40" s="23"/>
      <c r="M40" s="24">
        <f>'[3]Eingabe Bilanz'!M48</f>
        <v>397260.57</v>
      </c>
      <c r="N40" s="23"/>
      <c r="O40" s="24">
        <f>'[3]Eingabe Bilanz'!O48</f>
        <v>1102823.52</v>
      </c>
    </row>
    <row r="41" spans="1:15" ht="11.25" customHeight="1">
      <c r="A41" s="23"/>
      <c r="B41" s="26"/>
      <c r="C41" s="32" t="str">
        <f>'[3]Eingabe Bilanz'!C43</f>
        <v>-</v>
      </c>
      <c r="D41" s="26" t="str">
        <f>'[3]Eingabe Bilanz'!D43</f>
        <v>davon mit einer Restlaufzeit von mehr als einem Jahr</v>
      </c>
      <c r="E41" s="29"/>
      <c r="F41" s="24"/>
      <c r="G41" s="29"/>
      <c r="H41" s="23"/>
      <c r="I41" s="23"/>
      <c r="J41" s="26"/>
      <c r="K41" s="32" t="str">
        <f>'[3]Eingabe Bilanz'!K49</f>
        <v>-</v>
      </c>
      <c r="L41" s="26" t="str">
        <f>'[3]Eingabe Bilanz'!L49</f>
        <v>davon mit einer Restlaufzeit bis zu einem Jahr</v>
      </c>
      <c r="M41" s="33"/>
      <c r="N41" s="23"/>
      <c r="O41" s="33"/>
    </row>
    <row r="42" spans="1:15" ht="11.25" customHeight="1">
      <c r="A42" s="23"/>
      <c r="B42" s="26"/>
      <c r="C42" s="26"/>
      <c r="D42" s="26" t="str">
        <f>'[3]Eingabe Bilanz'!D44</f>
        <v>EUR 0,00 (Vorjahr EUR 0,00)</v>
      </c>
      <c r="E42" s="29"/>
      <c r="F42" s="24"/>
      <c r="G42" s="29"/>
      <c r="H42" s="23"/>
      <c r="I42" s="23"/>
      <c r="J42" s="26"/>
      <c r="K42" s="26"/>
      <c r="L42" s="26" t="str">
        <f>'[3]Eingabe Bilanz'!L50</f>
        <v>EUR 397.260,57 (Vorjahr EUR 1.102.823,52)</v>
      </c>
      <c r="M42" s="23"/>
      <c r="N42" s="23"/>
      <c r="O42" s="23"/>
    </row>
    <row r="43" spans="1:15" ht="11.25" customHeight="1">
      <c r="A43" s="23"/>
      <c r="B43" s="23"/>
      <c r="C43" s="23"/>
      <c r="D43" s="23"/>
      <c r="E43" s="30">
        <f>'[3]Eingabe Bilanz'!E45</f>
        <v>22684122.669999998</v>
      </c>
      <c r="F43" s="24"/>
      <c r="G43" s="30">
        <f>'[3]Eingabe Bilanz'!G45</f>
        <v>17380993.080000002</v>
      </c>
      <c r="H43" s="23"/>
      <c r="J43" s="26" t="str">
        <f>'[3]Eingabe Bilanz'!J51</f>
        <v>10.</v>
      </c>
      <c r="K43" s="26" t="str">
        <f>'[3]Eingabe Bilanz'!K51</f>
        <v>sonstige Verbindlichkeiten</v>
      </c>
      <c r="L43" s="23"/>
      <c r="M43" s="24">
        <f>'[3]Eingabe Bilanz'!M51</f>
        <v>1278470.46</v>
      </c>
      <c r="N43" s="24"/>
      <c r="O43" s="24">
        <f>'[3]Eingabe Bilanz'!O51</f>
        <v>1424875.34</v>
      </c>
    </row>
    <row r="44" spans="1:15" ht="11.25" customHeight="1">
      <c r="A44" s="23"/>
      <c r="B44" s="23"/>
      <c r="C44" s="23"/>
      <c r="D44" s="26"/>
      <c r="E44" s="29"/>
      <c r="F44" s="29"/>
      <c r="G44" s="29"/>
      <c r="H44" s="23"/>
      <c r="J44" s="26"/>
      <c r="K44" s="32" t="str">
        <f>'[3]Eingabe Bilanz'!K52</f>
        <v>-</v>
      </c>
      <c r="L44" s="26" t="str">
        <f>'[3]Eingabe Bilanz'!L52</f>
        <v>davon mit einer Restlaufzeit bis zu einem Jahr</v>
      </c>
      <c r="M44" s="24"/>
      <c r="N44" s="24"/>
      <c r="O44" s="24"/>
    </row>
    <row r="45" spans="1:15" ht="11.25" customHeight="1">
      <c r="A45" s="26" t="str">
        <f>'[3]Eingabe Bilanz'!A47</f>
        <v>IV.</v>
      </c>
      <c r="B45" s="26" t="str">
        <f>'[3]Eingabe Bilanz'!B47</f>
        <v>Kassenbestand, Guthaben bei Kreditinstituten</v>
      </c>
      <c r="C45" s="23"/>
      <c r="D45" s="23"/>
      <c r="E45" s="27">
        <f>'[3]Eingabe Bilanz'!E47</f>
        <v>429032.31</v>
      </c>
      <c r="F45" s="24"/>
      <c r="G45" s="27">
        <f>'[3]Eingabe Bilanz'!G47</f>
        <v>149956.97</v>
      </c>
      <c r="H45" s="23"/>
      <c r="J45" s="26"/>
      <c r="K45" s="26"/>
      <c r="L45" s="26" t="str">
        <f>'[3]Eingabe Bilanz'!L53</f>
        <v>EUR 1.197.939,40 (Vorjahr EUR 1.353.890,37)</v>
      </c>
      <c r="M45" s="24"/>
      <c r="N45" s="24"/>
      <c r="O45" s="24"/>
    </row>
    <row r="46" spans="1:15" ht="11.25" customHeight="1">
      <c r="A46" s="23"/>
      <c r="B46" s="23"/>
      <c r="C46" s="23"/>
      <c r="D46" s="23"/>
      <c r="E46" s="23"/>
      <c r="F46" s="23"/>
      <c r="G46" s="23"/>
      <c r="H46" s="23"/>
      <c r="J46" s="23"/>
      <c r="K46" s="23"/>
      <c r="L46" s="23"/>
      <c r="M46" s="28">
        <f>'[3]Eingabe Bilanz'!M54</f>
        <v>13209309.64</v>
      </c>
      <c r="N46" s="29"/>
      <c r="O46" s="28">
        <f>'[3]Eingabe Bilanz'!O54</f>
        <v>6521507.27</v>
      </c>
    </row>
    <row r="47" spans="1:8" ht="11.25" customHeight="1">
      <c r="A47" s="23"/>
      <c r="B47" s="23"/>
      <c r="C47" s="23"/>
      <c r="D47" s="26"/>
      <c r="E47" s="28">
        <f>'[3]Eingabe Bilanz'!E49</f>
        <v>23598913.609999996</v>
      </c>
      <c r="F47" s="29"/>
      <c r="G47" s="28">
        <f>'[3]Eingabe Bilanz'!G49</f>
        <v>17975245.580000002</v>
      </c>
      <c r="H47" s="23"/>
    </row>
    <row r="48" spans="1:15" ht="11.25" customHeight="1" thickBot="1">
      <c r="A48" s="23"/>
      <c r="B48" s="23"/>
      <c r="C48" s="23"/>
      <c r="D48" s="23"/>
      <c r="E48" s="23"/>
      <c r="F48" s="23"/>
      <c r="G48" s="23"/>
      <c r="H48" s="23"/>
      <c r="I48" s="20" t="str">
        <f>'[3]Eingabe Bilanz'!I56</f>
        <v>F.</v>
      </c>
      <c r="J48" s="20" t="str">
        <f>'[3]Eingabe Bilanz'!J56</f>
        <v>Rechnungsabgrenzungsposten</v>
      </c>
      <c r="K48" s="20"/>
      <c r="L48" s="20"/>
      <c r="M48" s="35">
        <f>'[3]Eingabe Bilanz'!M56</f>
        <v>7391.11</v>
      </c>
      <c r="N48" s="24"/>
      <c r="O48" s="35">
        <f>'[3]Eingabe Bilanz'!O56</f>
        <v>12607.71</v>
      </c>
    </row>
    <row r="49" spans="1:15" ht="11.25" customHeight="1">
      <c r="A49" s="20" t="str">
        <f>'[3]Eingabe Bilanz'!A51</f>
        <v>E.</v>
      </c>
      <c r="B49" s="20" t="str">
        <f>'[3]Eingabe Bilanz'!B51</f>
        <v>Rechnungsabgrenzungsposten</v>
      </c>
      <c r="C49" s="20"/>
      <c r="D49" s="20"/>
      <c r="E49" s="24"/>
      <c r="F49" s="24"/>
      <c r="G49" s="24"/>
      <c r="H49" s="23"/>
      <c r="J49" s="23"/>
      <c r="K49" s="23"/>
      <c r="L49" s="23"/>
      <c r="M49" s="23"/>
      <c r="N49" s="23"/>
      <c r="O49" s="23"/>
    </row>
    <row r="50" spans="1:12" ht="11.25" customHeight="1" thickBot="1">
      <c r="A50" s="23"/>
      <c r="B50" s="26" t="str">
        <f>'[3]Eingabe Bilanz'!B52</f>
        <v> 2.</v>
      </c>
      <c r="C50" s="26" t="str">
        <f>'[3]Eingabe Bilanz'!C52</f>
        <v>andere Abgrenzungsposten</v>
      </c>
      <c r="D50" s="26"/>
      <c r="E50" s="35">
        <f>'[3]Eingabe Bilanz'!E52</f>
        <v>37440.15</v>
      </c>
      <c r="F50" s="29"/>
      <c r="G50" s="35">
        <f>'[3]Eingabe Bilanz'!G52</f>
        <v>55069.59</v>
      </c>
      <c r="H50" s="23"/>
      <c r="I50" s="19"/>
      <c r="J50" s="19"/>
      <c r="K50" s="19"/>
      <c r="L50" s="19"/>
    </row>
    <row r="51" spans="1:16" ht="11.25" customHeight="1">
      <c r="A51" s="23"/>
      <c r="B51" s="23"/>
      <c r="C51" s="26"/>
      <c r="D51" s="26"/>
      <c r="E51" s="29"/>
      <c r="F51" s="29"/>
      <c r="G51" s="29"/>
      <c r="H51" s="23"/>
      <c r="J51" s="34"/>
      <c r="K51" s="34"/>
      <c r="L51" s="34"/>
      <c r="P51" s="19"/>
    </row>
    <row r="52" spans="1:15" ht="14.25" customHeight="1" thickBot="1">
      <c r="A52" s="23"/>
      <c r="B52" s="23"/>
      <c r="C52" s="26"/>
      <c r="D52" s="26"/>
      <c r="E52" s="36">
        <f>'[3]Eingabe Bilanz'!E58</f>
        <v>52737104.94</v>
      </c>
      <c r="F52" s="37"/>
      <c r="G52" s="36">
        <f>'[3]Eingabe Bilanz'!G58</f>
        <v>47406694.20000001</v>
      </c>
      <c r="M52" s="36">
        <f>'[3]Eingabe Bilanz'!M58</f>
        <v>52737104.94</v>
      </c>
      <c r="N52" s="19"/>
      <c r="O52" s="36">
        <f>'[3]Eingabe Bilanz'!O58</f>
        <v>47406694.199999996</v>
      </c>
    </row>
    <row r="53" spans="1:17" s="19" customFormat="1" ht="11.25" customHeight="1" thickTop="1">
      <c r="A53" s="23"/>
      <c r="B53" s="23"/>
      <c r="C53" s="26"/>
      <c r="D53" s="26"/>
      <c r="E53" s="38">
        <f>IF(E52=M52,"","gleiche Bilanzsumme ??")</f>
      </c>
      <c r="F53" s="25"/>
      <c r="G53" s="39">
        <f>IF(G52=O52,"","gleiche Bilanzsumme ??")</f>
      </c>
      <c r="H53" s="25"/>
      <c r="M53" s="38">
        <f>IF(M52=E52,"","gleiche Bilanzsumme ??")</f>
      </c>
      <c r="N53" s="25"/>
      <c r="O53" s="39">
        <f>IF(O52=G52,"","gleiche Bilanzsumme ??")</f>
      </c>
      <c r="P53" s="25"/>
      <c r="Q53" s="25"/>
    </row>
    <row r="54" spans="1:17" ht="11.25" customHeight="1">
      <c r="A54" s="23"/>
      <c r="B54" s="23"/>
      <c r="C54" s="26"/>
      <c r="D54" s="26"/>
      <c r="E54" s="29"/>
      <c r="F54" s="29"/>
      <c r="G54" s="29"/>
      <c r="Q54" s="19"/>
    </row>
    <row r="55" spans="1:7" ht="11.25" customHeight="1">
      <c r="A55" s="23"/>
      <c r="B55" s="23"/>
      <c r="C55" s="26"/>
      <c r="D55" s="26"/>
      <c r="E55" s="29"/>
      <c r="F55" s="29"/>
      <c r="G55" s="29"/>
    </row>
    <row r="56" spans="1:4" ht="11.25" customHeight="1">
      <c r="A56" s="23"/>
      <c r="B56" s="23"/>
      <c r="C56" s="26"/>
      <c r="D56" s="26"/>
    </row>
    <row r="57" spans="1:4" ht="11.25" customHeight="1">
      <c r="A57" s="19"/>
      <c r="B57" s="19"/>
      <c r="C57" s="19"/>
      <c r="D57" s="19"/>
    </row>
    <row r="58" s="19" customFormat="1" ht="14.25" customHeight="1"/>
    <row r="59" ht="11.25" customHeight="1"/>
    <row r="60" spans="9:15" ht="11.25" customHeight="1">
      <c r="I60" s="20"/>
      <c r="J60" s="23"/>
      <c r="K60" s="23"/>
      <c r="L60" s="23"/>
      <c r="M60" s="41"/>
      <c r="N60" s="23"/>
      <c r="O60" s="41"/>
    </row>
    <row r="61" spans="1:15" ht="11.25" customHeight="1">
      <c r="A61" s="23"/>
      <c r="B61" s="23"/>
      <c r="C61" s="23"/>
      <c r="D61" s="23"/>
      <c r="E61" s="23"/>
      <c r="F61" s="23"/>
      <c r="G61" s="23"/>
      <c r="I61" s="26"/>
      <c r="J61" s="23"/>
      <c r="K61" s="23"/>
      <c r="L61" s="40"/>
      <c r="M61" s="23"/>
      <c r="N61" s="23"/>
      <c r="O61" s="23"/>
    </row>
    <row r="62" spans="1:15" ht="11.25" customHeight="1">
      <c r="A62" s="23"/>
      <c r="B62" s="23"/>
      <c r="C62" s="23"/>
      <c r="D62" s="40"/>
      <c r="E62" s="23"/>
      <c r="F62" s="23"/>
      <c r="G62" s="122"/>
      <c r="H62" s="44"/>
      <c r="I62" s="45"/>
      <c r="J62" s="46"/>
      <c r="K62" s="46"/>
      <c r="L62" s="46"/>
      <c r="M62" s="46"/>
      <c r="N62" s="46"/>
      <c r="O62" s="46"/>
    </row>
    <row r="63" spans="8:16" ht="11.25" customHeight="1">
      <c r="H63" s="123"/>
      <c r="I63" s="45"/>
      <c r="J63" s="46"/>
      <c r="K63" s="46"/>
      <c r="L63" s="46"/>
      <c r="M63" s="46"/>
      <c r="N63" s="46"/>
      <c r="O63" s="46"/>
      <c r="P63" s="24"/>
    </row>
    <row r="64" spans="1:16" s="13" customFormat="1" ht="11.25" customHeight="1">
      <c r="A64" s="25"/>
      <c r="B64" s="25"/>
      <c r="C64" s="25"/>
      <c r="D64" s="25"/>
      <c r="E64" s="25"/>
      <c r="F64" s="25"/>
      <c r="G64" s="25"/>
      <c r="H64" s="124"/>
      <c r="I64" s="125"/>
      <c r="J64" s="51"/>
      <c r="K64" s="51"/>
      <c r="L64" s="51"/>
      <c r="M64" s="51"/>
      <c r="N64" s="51"/>
      <c r="O64" s="51"/>
      <c r="P64" s="126"/>
    </row>
    <row r="65" spans="2:17" ht="14.25">
      <c r="B65" s="13"/>
      <c r="C65" s="13"/>
      <c r="D65" s="13"/>
      <c r="E65" s="13"/>
      <c r="F65" s="13"/>
      <c r="G65" s="13"/>
      <c r="I65" s="47"/>
      <c r="J65" s="131"/>
      <c r="K65" s="131"/>
      <c r="L65" s="131"/>
      <c r="M65" s="131"/>
      <c r="N65" s="131"/>
      <c r="O65" s="132"/>
      <c r="P65" s="47"/>
      <c r="Q65" s="47"/>
    </row>
    <row r="66" spans="2:17" ht="14.25">
      <c r="B66" s="13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4.25">
      <c r="A67" s="13"/>
      <c r="B67" s="13"/>
      <c r="C67" s="13"/>
      <c r="D67" s="13"/>
      <c r="E67" s="13"/>
      <c r="F67" s="13"/>
      <c r="G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4.25">
      <c r="A68" s="13"/>
      <c r="B68" s="13"/>
      <c r="C68" s="13"/>
      <c r="D68" s="13"/>
      <c r="E68" s="13"/>
      <c r="F68" s="13"/>
      <c r="G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4.25">
      <c r="A69" s="13"/>
      <c r="B69" s="13"/>
      <c r="C69" s="13"/>
      <c r="D69" s="13"/>
      <c r="E69" s="13"/>
      <c r="F69" s="13"/>
      <c r="G69" s="13"/>
      <c r="H69" s="47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4.25">
      <c r="A70" s="13"/>
      <c r="B70" s="13"/>
      <c r="C70" s="13"/>
      <c r="D70" s="13"/>
      <c r="E70" s="13"/>
      <c r="F70" s="13"/>
      <c r="G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4.25">
      <c r="A71" s="13"/>
      <c r="B71" s="13"/>
      <c r="C71" s="13"/>
      <c r="D71" s="13"/>
      <c r="E71" s="13"/>
      <c r="F71" s="13"/>
      <c r="G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4.25">
      <c r="A72" s="13"/>
      <c r="B72" s="13"/>
      <c r="C72" s="13"/>
      <c r="D72" s="13"/>
      <c r="E72" s="13"/>
      <c r="F72" s="13"/>
      <c r="G72" s="13"/>
      <c r="I72" s="13"/>
      <c r="J72" s="13"/>
      <c r="K72" s="13"/>
      <c r="L72" s="13"/>
      <c r="M72" s="13"/>
      <c r="N72" s="13"/>
      <c r="O72" s="13"/>
      <c r="P72" s="13"/>
      <c r="Q72" s="13"/>
    </row>
    <row r="73" ht="14.25">
      <c r="A73" s="13"/>
    </row>
    <row r="74" ht="14.25">
      <c r="A74" s="13"/>
    </row>
    <row r="75" spans="1:8" ht="14.25">
      <c r="A75" s="13"/>
      <c r="H75" s="47"/>
    </row>
    <row r="76" spans="1:17" s="13" customFormat="1" ht="14.25">
      <c r="A76" s="25"/>
      <c r="B76" s="25"/>
      <c r="C76" s="25"/>
      <c r="D76" s="25"/>
      <c r="E76" s="25"/>
      <c r="F76" s="25"/>
      <c r="G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s="13" customFormat="1" ht="14.25">
      <c r="A77" s="25"/>
      <c r="B77" s="25"/>
      <c r="C77" s="25"/>
      <c r="D77" s="25"/>
      <c r="E77" s="25"/>
      <c r="F77" s="25"/>
      <c r="G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s="13" customFormat="1" ht="14.25">
      <c r="A78" s="25"/>
      <c r="B78" s="25"/>
      <c r="C78" s="25"/>
      <c r="D78" s="25"/>
      <c r="E78" s="25"/>
      <c r="F78" s="25"/>
      <c r="G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s="13" customFormat="1" ht="14.25">
      <c r="A79" s="25"/>
      <c r="B79" s="25"/>
      <c r="C79" s="25"/>
      <c r="D79" s="25"/>
      <c r="E79" s="25"/>
      <c r="F79" s="25"/>
      <c r="G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s="13" customFormat="1" ht="14.25">
      <c r="A80" s="25"/>
      <c r="B80" s="25"/>
      <c r="C80" s="25"/>
      <c r="D80" s="25"/>
      <c r="E80" s="25"/>
      <c r="F80" s="25"/>
      <c r="G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s="13" customFormat="1" ht="14.25">
      <c r="A81" s="25"/>
      <c r="B81" s="25"/>
      <c r="C81" s="25"/>
      <c r="D81" s="25"/>
      <c r="E81" s="25"/>
      <c r="F81" s="25"/>
      <c r="G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s="13" customFormat="1" ht="14.25">
      <c r="A82" s="25"/>
      <c r="B82" s="25"/>
      <c r="C82" s="25"/>
      <c r="D82" s="25"/>
      <c r="E82" s="25"/>
      <c r="F82" s="25"/>
      <c r="G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s="13" customFormat="1" ht="14.25">
      <c r="A83" s="25"/>
      <c r="B83" s="25"/>
      <c r="C83" s="25"/>
      <c r="D83" s="25"/>
      <c r="E83" s="25"/>
      <c r="F83" s="25"/>
      <c r="G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s="13" customFormat="1" ht="14.25">
      <c r="A84" s="25"/>
      <c r="B84" s="25"/>
      <c r="C84" s="25"/>
      <c r="D84" s="25"/>
      <c r="E84" s="25"/>
      <c r="F84" s="25"/>
      <c r="G84" s="25"/>
      <c r="I84" s="25"/>
      <c r="J84" s="25"/>
      <c r="K84" s="25"/>
      <c r="L84" s="25"/>
      <c r="M84" s="25"/>
      <c r="N84" s="25"/>
      <c r="O84" s="25"/>
      <c r="P84" s="25"/>
      <c r="Q84" s="25"/>
    </row>
  </sheetData>
  <sheetProtection password="DECD" sheet="1" objects="1" scenarios="1"/>
  <printOptions verticalCentered="1"/>
  <pageMargins left="0.5905511811023623" right="0.5905511811023623" top="0.5905511811023623" bottom="0.5905511811023623" header="0.15748031496062992" footer="0.15748031496062992"/>
  <pageSetup fitToHeight="1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showGridLines="0" workbookViewId="0" topLeftCell="A1">
      <selection activeCell="B6" sqref="B6"/>
    </sheetView>
  </sheetViews>
  <sheetFormatPr defaultColWidth="11.00390625" defaultRowHeight="14.25"/>
  <cols>
    <col min="1" max="1" width="3.125" style="25" customWidth="1"/>
    <col min="2" max="2" width="55.75390625" style="25" customWidth="1"/>
    <col min="3" max="3" width="11.00390625" style="25" customWidth="1"/>
    <col min="4" max="4" width="2.50390625" style="25" customWidth="1"/>
    <col min="5" max="5" width="11.00390625" style="25" customWidth="1"/>
    <col min="6" max="6" width="5.375" style="25" customWidth="1"/>
    <col min="7" max="7" width="2.375" style="120" customWidth="1"/>
    <col min="8" max="8" width="11.50390625" style="25" customWidth="1"/>
    <col min="9" max="9" width="10.625" style="25" customWidth="1"/>
    <col min="10" max="11" width="11.625" style="23" customWidth="1"/>
    <col min="12" max="16384" width="7.00390625" style="25" customWidth="1"/>
  </cols>
  <sheetData>
    <row r="1" spans="1:11" s="51" customFormat="1" ht="14.25" customHeight="1">
      <c r="A1" s="1" t="str">
        <f>'[3]Anlage 1 Bilanz'!A1</f>
        <v>Rheinische Kliniken Düren</v>
      </c>
      <c r="B1" s="48"/>
      <c r="C1" s="48"/>
      <c r="D1" s="7"/>
      <c r="E1" s="7" t="s">
        <v>6</v>
      </c>
      <c r="F1" s="49"/>
      <c r="G1" s="50"/>
      <c r="J1" s="46"/>
      <c r="K1" s="46"/>
    </row>
    <row r="2" spans="1:11" s="13" customFormat="1" ht="18.75" customHeight="1">
      <c r="A2" s="52" t="str">
        <f>'[3]Anlage 1 Bilanz'!A2</f>
        <v>Jahresabschluss 2003</v>
      </c>
      <c r="B2" s="53"/>
      <c r="C2" s="54" t="s">
        <v>6</v>
      </c>
      <c r="D2" s="55"/>
      <c r="E2" s="55"/>
      <c r="F2" s="55"/>
      <c r="G2" s="56"/>
      <c r="J2" s="23"/>
      <c r="K2" s="23"/>
    </row>
    <row r="3" spans="1:11" s="13" customFormat="1" ht="18.75" customHeight="1">
      <c r="A3" s="1"/>
      <c r="B3" s="57"/>
      <c r="C3" s="55"/>
      <c r="D3" s="55"/>
      <c r="E3" s="55"/>
      <c r="F3" s="55"/>
      <c r="G3" s="56"/>
      <c r="J3" s="23"/>
      <c r="K3" s="23"/>
    </row>
    <row r="4" spans="1:11" s="13" customFormat="1" ht="18.75" customHeight="1">
      <c r="A4" s="58" t="s">
        <v>7</v>
      </c>
      <c r="B4" s="57"/>
      <c r="C4" s="55"/>
      <c r="D4" s="55"/>
      <c r="E4" s="55"/>
      <c r="F4" s="55"/>
      <c r="G4" s="56"/>
      <c r="J4" s="23"/>
      <c r="K4" s="23"/>
    </row>
    <row r="5" spans="1:11" s="13" customFormat="1" ht="18.75" customHeight="1">
      <c r="A5" s="1"/>
      <c r="B5" s="57"/>
      <c r="C5" s="55"/>
      <c r="D5" s="55"/>
      <c r="E5" s="55"/>
      <c r="F5" s="55"/>
      <c r="G5" s="56"/>
      <c r="J5" s="23"/>
      <c r="K5" s="23"/>
    </row>
    <row r="6" spans="1:9" ht="12" customHeight="1">
      <c r="A6" s="17"/>
      <c r="B6" s="59"/>
      <c r="C6" s="18">
        <f>'[3]Anlage 1 Bilanz'!E7</f>
        <v>2003</v>
      </c>
      <c r="D6" s="18"/>
      <c r="E6" s="18">
        <f>'[3]Anlage 1 Bilanz'!G7</f>
        <v>2002</v>
      </c>
      <c r="F6" s="18"/>
      <c r="G6" s="60"/>
      <c r="H6" s="18" t="s">
        <v>8</v>
      </c>
      <c r="I6" s="18" t="str">
        <f>H6</f>
        <v>( + / - )</v>
      </c>
    </row>
    <row r="7" spans="1:11" ht="12.75" customHeight="1">
      <c r="A7" s="61"/>
      <c r="B7" s="61"/>
      <c r="C7" s="62" t="s">
        <v>5</v>
      </c>
      <c r="D7" s="63"/>
      <c r="E7" s="62" t="s">
        <v>5</v>
      </c>
      <c r="F7" s="62"/>
      <c r="G7" s="64"/>
      <c r="H7" s="65"/>
      <c r="I7" s="65"/>
      <c r="J7" s="66">
        <f>C6</f>
        <v>2003</v>
      </c>
      <c r="K7" s="66">
        <f>E6</f>
        <v>2002</v>
      </c>
    </row>
    <row r="8" spans="1:11" s="23" customFormat="1" ht="11.25" customHeight="1">
      <c r="A8" s="26" t="s">
        <v>9</v>
      </c>
      <c r="B8" s="26" t="s">
        <v>10</v>
      </c>
      <c r="C8" s="67">
        <v>48156028.4</v>
      </c>
      <c r="D8" s="24"/>
      <c r="E8" s="67">
        <v>46776513.11</v>
      </c>
      <c r="F8" s="24"/>
      <c r="G8" s="68"/>
      <c r="H8" s="24">
        <f aca="true" t="shared" si="0" ref="H8:H15">SUM(C8-E8)</f>
        <v>1379515.289999999</v>
      </c>
      <c r="I8" s="69">
        <f aca="true" t="shared" si="1" ref="I8:I15">SUM(H8/E8)</f>
        <v>0.029491623002251593</v>
      </c>
      <c r="J8" s="70"/>
      <c r="K8" s="33"/>
    </row>
    <row r="9" spans="1:10" s="23" customFormat="1" ht="11.25" customHeight="1">
      <c r="A9" s="26" t="s">
        <v>11</v>
      </c>
      <c r="B9" s="26" t="s">
        <v>12</v>
      </c>
      <c r="C9" s="67">
        <v>75351.21</v>
      </c>
      <c r="D9" s="24"/>
      <c r="E9" s="67">
        <v>31669.6</v>
      </c>
      <c r="F9" s="24"/>
      <c r="G9" s="68"/>
      <c r="H9" s="24">
        <f t="shared" si="0"/>
        <v>43681.61000000001</v>
      </c>
      <c r="I9" s="69">
        <f t="shared" si="1"/>
        <v>1.3792914972086798</v>
      </c>
      <c r="J9" s="71"/>
    </row>
    <row r="10" spans="1:11" s="23" customFormat="1" ht="11.25" customHeight="1">
      <c r="A10" s="26" t="s">
        <v>13</v>
      </c>
      <c r="B10" s="26" t="s">
        <v>14</v>
      </c>
      <c r="C10" s="67">
        <v>843947.9</v>
      </c>
      <c r="D10" s="24"/>
      <c r="E10" s="67">
        <v>764251.15</v>
      </c>
      <c r="F10" s="24"/>
      <c r="G10" s="68"/>
      <c r="H10" s="24">
        <f t="shared" si="0"/>
        <v>79696.75</v>
      </c>
      <c r="I10" s="69">
        <f t="shared" si="1"/>
        <v>0.10428083752311004</v>
      </c>
      <c r="J10" s="72" t="s">
        <v>15</v>
      </c>
      <c r="K10" s="73"/>
    </row>
    <row r="11" spans="1:11" s="23" customFormat="1" ht="11.25" customHeight="1">
      <c r="A11" s="26" t="s">
        <v>16</v>
      </c>
      <c r="B11" s="26" t="s">
        <v>17</v>
      </c>
      <c r="C11" s="67">
        <v>19670.41</v>
      </c>
      <c r="D11" s="24"/>
      <c r="E11" s="67">
        <f>31637.27-12747.69</f>
        <v>18889.58</v>
      </c>
      <c r="F11" s="24"/>
      <c r="G11" s="68"/>
      <c r="H11" s="24">
        <f t="shared" si="0"/>
        <v>780.8299999999981</v>
      </c>
      <c r="I11" s="69">
        <f t="shared" si="1"/>
        <v>0.04133654639224366</v>
      </c>
      <c r="J11" s="70">
        <f>SUM(C8:C11)</f>
        <v>49094997.919999994</v>
      </c>
      <c r="K11" s="24">
        <f>SUM(E8:E11)</f>
        <v>47591323.44</v>
      </c>
    </row>
    <row r="12" spans="1:9" s="23" customFormat="1" ht="11.25" customHeight="1" hidden="1">
      <c r="A12" s="26" t="s">
        <v>18</v>
      </c>
      <c r="B12" s="26" t="s">
        <v>19</v>
      </c>
      <c r="C12" s="67">
        <v>0</v>
      </c>
      <c r="D12" s="24"/>
      <c r="E12" s="67">
        <v>0</v>
      </c>
      <c r="F12" s="24"/>
      <c r="G12" s="68"/>
      <c r="H12" s="24">
        <f t="shared" si="0"/>
        <v>0</v>
      </c>
      <c r="I12" s="69" t="e">
        <f t="shared" si="1"/>
        <v>#DIV/0!</v>
      </c>
    </row>
    <row r="13" spans="1:9" s="23" customFormat="1" ht="11.25" customHeight="1">
      <c r="A13" s="26" t="s">
        <v>20</v>
      </c>
      <c r="B13" s="26" t="s">
        <v>21</v>
      </c>
      <c r="C13" s="67">
        <v>23365.37</v>
      </c>
      <c r="D13" s="24"/>
      <c r="E13" s="67">
        <v>28887.61</v>
      </c>
      <c r="F13" s="24"/>
      <c r="G13" s="68"/>
      <c r="H13" s="24">
        <f t="shared" si="0"/>
        <v>-5522.240000000002</v>
      </c>
      <c r="I13" s="69">
        <f t="shared" si="1"/>
        <v>-0.19116292417406638</v>
      </c>
    </row>
    <row r="14" spans="1:9" s="23" customFormat="1" ht="11.25" customHeight="1">
      <c r="A14" s="26" t="s">
        <v>22</v>
      </c>
      <c r="B14" s="26" t="s">
        <v>23</v>
      </c>
      <c r="C14" s="67">
        <v>2084205.61</v>
      </c>
      <c r="D14" s="24"/>
      <c r="E14" s="67">
        <v>1185279.02</v>
      </c>
      <c r="F14" s="24"/>
      <c r="G14" s="68"/>
      <c r="H14" s="24">
        <f t="shared" si="0"/>
        <v>898926.5900000001</v>
      </c>
      <c r="I14" s="69">
        <f t="shared" si="1"/>
        <v>0.7584092646809864</v>
      </c>
    </row>
    <row r="15" spans="1:11" s="23" customFormat="1" ht="11.25" customHeight="1">
      <c r="A15" s="26" t="s">
        <v>24</v>
      </c>
      <c r="B15" s="26" t="s">
        <v>25</v>
      </c>
      <c r="C15" s="74">
        <v>3365147.87</v>
      </c>
      <c r="D15" s="24"/>
      <c r="E15" s="74">
        <v>4079542.89</v>
      </c>
      <c r="F15" s="29"/>
      <c r="G15" s="68"/>
      <c r="H15" s="75">
        <f t="shared" si="0"/>
        <v>-714395.02</v>
      </c>
      <c r="I15" s="69">
        <f t="shared" si="1"/>
        <v>-0.17511643810662325</v>
      </c>
      <c r="J15" s="24"/>
      <c r="K15" s="33"/>
    </row>
    <row r="16" spans="1:11" s="23" customFormat="1" ht="11.25" customHeight="1">
      <c r="A16" s="26"/>
      <c r="B16" s="76" t="s">
        <v>26</v>
      </c>
      <c r="C16" s="29"/>
      <c r="D16" s="24"/>
      <c r="E16" s="29"/>
      <c r="F16" s="29"/>
      <c r="G16" s="68"/>
      <c r="H16" s="29"/>
      <c r="I16" s="69"/>
      <c r="J16" s="24"/>
      <c r="K16" s="33"/>
    </row>
    <row r="17" spans="1:11" s="23" customFormat="1" ht="11.25" customHeight="1">
      <c r="A17" s="26"/>
      <c r="B17" s="77" t="s">
        <v>94</v>
      </c>
      <c r="C17" s="29"/>
      <c r="D17" s="24"/>
      <c r="E17" s="29"/>
      <c r="F17" s="29"/>
      <c r="G17" s="68"/>
      <c r="H17" s="29"/>
      <c r="I17" s="69"/>
      <c r="J17" s="24"/>
      <c r="K17" s="33"/>
    </row>
    <row r="18" spans="1:11" s="23" customFormat="1" ht="0.75" customHeight="1">
      <c r="A18" s="26"/>
      <c r="B18" s="26"/>
      <c r="C18" s="75"/>
      <c r="D18" s="24"/>
      <c r="E18" s="75"/>
      <c r="F18" s="29"/>
      <c r="G18" s="68"/>
      <c r="H18" s="29"/>
      <c r="I18" s="69"/>
      <c r="J18" s="24"/>
      <c r="K18" s="33"/>
    </row>
    <row r="19" spans="2:11" s="23" customFormat="1" ht="11.25" customHeight="1">
      <c r="B19" s="26"/>
      <c r="C19" s="27">
        <f>SUM(C8:C17)</f>
        <v>54567716.76999999</v>
      </c>
      <c r="D19" s="29"/>
      <c r="E19" s="27">
        <f>SUM(E8:E17)</f>
        <v>52885032.96</v>
      </c>
      <c r="F19" s="29"/>
      <c r="G19" s="68"/>
      <c r="H19" s="27">
        <f>C19-E19</f>
        <v>1682683.8099999875</v>
      </c>
      <c r="I19" s="69">
        <f>SUM(H19/E19)</f>
        <v>0.031817769902359676</v>
      </c>
      <c r="K19" s="33"/>
    </row>
    <row r="20" spans="3:9" s="23" customFormat="1" ht="11.25" customHeight="1">
      <c r="C20" s="24"/>
      <c r="D20" s="29"/>
      <c r="E20" s="24"/>
      <c r="F20" s="24"/>
      <c r="G20" s="68"/>
      <c r="H20" s="24"/>
      <c r="I20" s="78"/>
    </row>
    <row r="21" spans="1:9" s="23" customFormat="1" ht="11.25" customHeight="1">
      <c r="A21" s="26" t="s">
        <v>28</v>
      </c>
      <c r="B21" s="26" t="s">
        <v>29</v>
      </c>
      <c r="C21" s="24"/>
      <c r="D21" s="29"/>
      <c r="E21" s="24"/>
      <c r="F21" s="24"/>
      <c r="G21" s="68"/>
      <c r="H21" s="24"/>
      <c r="I21" s="78"/>
    </row>
    <row r="22" spans="2:10" s="23" customFormat="1" ht="11.25" customHeight="1">
      <c r="B22" s="26" t="s">
        <v>30</v>
      </c>
      <c r="C22" s="67">
        <v>31247496.25</v>
      </c>
      <c r="D22" s="29"/>
      <c r="E22" s="67">
        <f>31405420.98-12747.69</f>
        <v>31392673.29</v>
      </c>
      <c r="F22" s="24"/>
      <c r="G22" s="68"/>
      <c r="H22" s="24">
        <f>SUM(C22-E22)</f>
        <v>-145177.0399999991</v>
      </c>
      <c r="I22" s="69">
        <f>SUM(H22/E22)</f>
        <v>-0.004624551679905662</v>
      </c>
      <c r="J22" s="71"/>
    </row>
    <row r="23" spans="2:11" s="23" customFormat="1" ht="11.25" customHeight="1">
      <c r="B23" s="26" t="s">
        <v>31</v>
      </c>
      <c r="C23" s="24"/>
      <c r="D23" s="29"/>
      <c r="E23" s="24"/>
      <c r="F23" s="24"/>
      <c r="G23" s="68"/>
      <c r="H23" s="24"/>
      <c r="I23" s="78"/>
      <c r="J23" s="72" t="s">
        <v>32</v>
      </c>
      <c r="K23" s="73"/>
    </row>
    <row r="24" spans="2:11" s="23" customFormat="1" ht="11.25" customHeight="1">
      <c r="B24" s="26" t="s">
        <v>33</v>
      </c>
      <c r="C24" s="67">
        <v>9595393.53</v>
      </c>
      <c r="D24" s="29"/>
      <c r="E24" s="67">
        <v>9164708.8</v>
      </c>
      <c r="F24" s="24"/>
      <c r="G24" s="68"/>
      <c r="H24" s="24">
        <f>SUM(C24-E24)</f>
        <v>430684.7299999986</v>
      </c>
      <c r="I24" s="69">
        <f>SUM(H24/E24)</f>
        <v>0.046993825924943576</v>
      </c>
      <c r="J24" s="70">
        <f>C22+C24</f>
        <v>40842889.78</v>
      </c>
      <c r="K24" s="24">
        <f>E22+E24</f>
        <v>40557382.09</v>
      </c>
    </row>
    <row r="25" spans="2:11" s="23" customFormat="1" ht="11.25" customHeight="1">
      <c r="B25" s="77" t="s">
        <v>95</v>
      </c>
      <c r="C25" s="24"/>
      <c r="D25" s="29"/>
      <c r="E25" s="24"/>
      <c r="F25" s="24"/>
      <c r="G25" s="68"/>
      <c r="H25" s="24"/>
      <c r="I25" s="69"/>
      <c r="J25" s="29"/>
      <c r="K25" s="24"/>
    </row>
    <row r="26" spans="1:9" s="23" customFormat="1" ht="11.25" customHeight="1">
      <c r="A26" s="26" t="s">
        <v>35</v>
      </c>
      <c r="B26" s="26" t="s">
        <v>36</v>
      </c>
      <c r="C26" s="24"/>
      <c r="D26" s="29"/>
      <c r="E26" s="24"/>
      <c r="F26" s="24"/>
      <c r="G26" s="68"/>
      <c r="H26" s="24"/>
      <c r="I26" s="78"/>
    </row>
    <row r="27" spans="2:11" s="23" customFormat="1" ht="11.25" customHeight="1">
      <c r="B27" s="26" t="s">
        <v>37</v>
      </c>
      <c r="C27" s="67">
        <v>3169288.82</v>
      </c>
      <c r="D27" s="29"/>
      <c r="E27" s="67">
        <v>3008233.53</v>
      </c>
      <c r="F27" s="24"/>
      <c r="G27" s="68"/>
      <c r="H27" s="24">
        <f>SUM(C27-E27)</f>
        <v>161055.29000000004</v>
      </c>
      <c r="I27" s="69">
        <f>SUM(H27/E27)</f>
        <v>0.05353816064938285</v>
      </c>
      <c r="J27" s="72" t="s">
        <v>38</v>
      </c>
      <c r="K27" s="73"/>
    </row>
    <row r="28" spans="2:11" s="23" customFormat="1" ht="11.25" customHeight="1">
      <c r="B28" s="26" t="s">
        <v>39</v>
      </c>
      <c r="C28" s="74">
        <v>1640306.26</v>
      </c>
      <c r="D28" s="29"/>
      <c r="E28" s="74">
        <v>1521315.78</v>
      </c>
      <c r="F28" s="29"/>
      <c r="G28" s="68"/>
      <c r="H28" s="75">
        <f>SUM(C28-E28)</f>
        <v>118990.47999999998</v>
      </c>
      <c r="I28" s="69">
        <f>SUM(H28/E28)</f>
        <v>0.07821550368720949</v>
      </c>
      <c r="J28" s="80">
        <f>C27+C28</f>
        <v>4809595.08</v>
      </c>
      <c r="K28" s="33">
        <f>E27+E28</f>
        <v>4529549.31</v>
      </c>
    </row>
    <row r="29" spans="2:11" s="23" customFormat="1" ht="0.75" customHeight="1">
      <c r="B29" s="26"/>
      <c r="C29" s="75"/>
      <c r="D29" s="29"/>
      <c r="E29" s="75"/>
      <c r="F29" s="29"/>
      <c r="G29" s="68"/>
      <c r="H29" s="29"/>
      <c r="I29" s="69"/>
      <c r="J29" s="133"/>
      <c r="K29" s="33"/>
    </row>
    <row r="30" spans="2:9" s="23" customFormat="1" ht="11.25" customHeight="1">
      <c r="B30" s="26"/>
      <c r="C30" s="27">
        <f>SUM(C22:C28)</f>
        <v>45652484.86</v>
      </c>
      <c r="D30" s="29"/>
      <c r="E30" s="27">
        <f>SUM(E22:E28)</f>
        <v>45086931.400000006</v>
      </c>
      <c r="F30" s="29"/>
      <c r="G30" s="68"/>
      <c r="H30" s="27">
        <f>C30-E30</f>
        <v>565553.4599999934</v>
      </c>
      <c r="I30" s="69">
        <f>SUM(H30/E30)</f>
        <v>0.01254362278467222</v>
      </c>
    </row>
    <row r="31" spans="3:9" s="23" customFormat="1" ht="11.25" customHeight="1">
      <c r="C31" s="24"/>
      <c r="D31" s="29"/>
      <c r="E31" s="24"/>
      <c r="F31" s="24"/>
      <c r="G31" s="68"/>
      <c r="H31" s="24"/>
      <c r="I31" s="78"/>
    </row>
    <row r="32" spans="2:9" s="23" customFormat="1" ht="11.25" customHeight="1">
      <c r="B32" s="26"/>
      <c r="C32" s="28">
        <f>SUM(C19-C30)</f>
        <v>8915231.909999989</v>
      </c>
      <c r="D32" s="29"/>
      <c r="E32" s="28">
        <f>SUM(E19-E30)</f>
        <v>7798101.559999995</v>
      </c>
      <c r="F32" s="29"/>
      <c r="G32" s="68"/>
      <c r="H32" s="28">
        <f>SUM(C32-E32)</f>
        <v>1117130.349999994</v>
      </c>
      <c r="I32" s="69">
        <f>SUM(H32/E32)</f>
        <v>0.1432567069567628</v>
      </c>
    </row>
    <row r="33" spans="1:9" ht="11.25" customHeight="1">
      <c r="A33" s="23"/>
      <c r="B33" s="23"/>
      <c r="C33" s="24"/>
      <c r="D33" s="29"/>
      <c r="E33" s="24"/>
      <c r="F33" s="24"/>
      <c r="G33" s="68"/>
      <c r="H33" s="24"/>
      <c r="I33" s="78"/>
    </row>
    <row r="34" spans="1:9" ht="11.25" customHeight="1">
      <c r="A34" s="26" t="s">
        <v>40</v>
      </c>
      <c r="B34" s="26" t="s">
        <v>41</v>
      </c>
      <c r="C34" s="67">
        <v>4520061.26</v>
      </c>
      <c r="D34" s="29"/>
      <c r="E34" s="67">
        <v>2157180.85</v>
      </c>
      <c r="F34" s="24"/>
      <c r="G34" s="68"/>
      <c r="H34" s="24">
        <f>SUM(C34-E34)</f>
        <v>2362880.4099999997</v>
      </c>
      <c r="I34" s="69">
        <f>SUM(H34/E34)</f>
        <v>1.095355732459798</v>
      </c>
    </row>
    <row r="35" spans="1:9" ht="11.25" customHeight="1">
      <c r="A35" s="26"/>
      <c r="B35" s="81" t="s">
        <v>96</v>
      </c>
      <c r="C35" s="24"/>
      <c r="D35" s="29"/>
      <c r="E35" s="24"/>
      <c r="F35" s="24"/>
      <c r="G35" s="68"/>
      <c r="H35" s="24"/>
      <c r="I35" s="69"/>
    </row>
    <row r="36" spans="1:9" ht="11.25" customHeight="1">
      <c r="A36" s="26" t="s">
        <v>43</v>
      </c>
      <c r="B36" s="26" t="s">
        <v>44</v>
      </c>
      <c r="C36" s="24"/>
      <c r="D36" s="29"/>
      <c r="E36" s="24"/>
      <c r="F36" s="24"/>
      <c r="G36" s="68"/>
      <c r="H36" s="24">
        <f>SUM(C36-E36)</f>
        <v>0</v>
      </c>
      <c r="I36" s="69" t="e">
        <f>SUM(H36/E36)</f>
        <v>#DIV/0!</v>
      </c>
    </row>
    <row r="37" spans="1:9" ht="11.25" customHeight="1">
      <c r="A37" s="26"/>
      <c r="B37" s="26" t="s">
        <v>45</v>
      </c>
      <c r="C37" s="67">
        <v>2529055.67</v>
      </c>
      <c r="D37" s="29"/>
      <c r="E37" s="67">
        <v>2332942.97</v>
      </c>
      <c r="F37" s="24"/>
      <c r="G37" s="68"/>
      <c r="H37" s="24"/>
      <c r="I37" s="69"/>
    </row>
    <row r="38" spans="1:9" ht="11.25" customHeight="1">
      <c r="A38" s="26" t="s">
        <v>46</v>
      </c>
      <c r="B38" s="26" t="s">
        <v>47</v>
      </c>
      <c r="C38" s="24"/>
      <c r="D38" s="29"/>
      <c r="E38" s="24"/>
      <c r="F38" s="24"/>
      <c r="G38" s="68"/>
      <c r="H38" s="24">
        <f>SUM(C38-E38)</f>
        <v>0</v>
      </c>
      <c r="I38" s="69" t="e">
        <f>SUM(H38/E38)</f>
        <v>#DIV/0!</v>
      </c>
    </row>
    <row r="39" spans="1:9" ht="11.25" customHeight="1">
      <c r="A39" s="26"/>
      <c r="B39" s="26" t="s">
        <v>48</v>
      </c>
      <c r="C39" s="24"/>
      <c r="D39" s="29"/>
      <c r="E39" s="24"/>
      <c r="F39" s="24"/>
      <c r="G39" s="68"/>
      <c r="H39" s="24"/>
      <c r="I39" s="69"/>
    </row>
    <row r="40" spans="1:9" ht="11.25" customHeight="1">
      <c r="A40" s="26"/>
      <c r="B40" s="26" t="s">
        <v>49</v>
      </c>
      <c r="C40" s="67">
        <v>4462570.71</v>
      </c>
      <c r="D40" s="29"/>
      <c r="E40" s="67">
        <v>2070608.67</v>
      </c>
      <c r="F40" s="24"/>
      <c r="G40" s="68"/>
      <c r="H40" s="24"/>
      <c r="I40" s="78"/>
    </row>
    <row r="41" spans="1:9" ht="11.25" customHeight="1">
      <c r="A41" s="26" t="s">
        <v>50</v>
      </c>
      <c r="B41" s="26" t="s">
        <v>51</v>
      </c>
      <c r="C41" s="74">
        <v>98571.89</v>
      </c>
      <c r="D41" s="29"/>
      <c r="E41" s="74">
        <v>80941.54</v>
      </c>
      <c r="F41" s="24"/>
      <c r="G41" s="68"/>
      <c r="H41" s="24">
        <f>SUM(C41-E41)</f>
        <v>17630.350000000006</v>
      </c>
      <c r="I41" s="69">
        <f>SUM(H41/E41)</f>
        <v>0.21781584585615751</v>
      </c>
    </row>
    <row r="42" spans="1:9" ht="11.25" customHeight="1" hidden="1">
      <c r="A42" s="26" t="s">
        <v>52</v>
      </c>
      <c r="B42" s="26" t="s">
        <v>53</v>
      </c>
      <c r="C42" s="74">
        <v>0</v>
      </c>
      <c r="D42" s="29"/>
      <c r="E42" s="74">
        <v>0</v>
      </c>
      <c r="F42" s="24"/>
      <c r="G42" s="68"/>
      <c r="H42" s="24"/>
      <c r="I42" s="78"/>
    </row>
    <row r="43" spans="1:9" ht="0.75" customHeight="1">
      <c r="A43" s="26"/>
      <c r="B43" s="26"/>
      <c r="C43" s="75"/>
      <c r="D43" s="29"/>
      <c r="E43" s="75"/>
      <c r="F43" s="24"/>
      <c r="G43" s="68"/>
      <c r="H43" s="24"/>
      <c r="I43" s="78"/>
    </row>
    <row r="44" spans="1:9" ht="11.25" customHeight="1">
      <c r="A44" s="23"/>
      <c r="B44" s="26"/>
      <c r="C44" s="27">
        <f>C34+C37-C40-C41-C42</f>
        <v>2487974.3299999996</v>
      </c>
      <c r="D44" s="29"/>
      <c r="E44" s="27">
        <f>E34+E37-E40-E41-E42</f>
        <v>2338573.6100000003</v>
      </c>
      <c r="F44" s="29"/>
      <c r="G44" s="68"/>
      <c r="H44" s="27">
        <f>C44-E44</f>
        <v>149400.71999999927</v>
      </c>
      <c r="I44" s="69">
        <f>SUM(H44/E44)</f>
        <v>0.06388540406046883</v>
      </c>
    </row>
    <row r="45" spans="1:9" ht="11.25" customHeight="1">
      <c r="A45" s="23"/>
      <c r="B45" s="23"/>
      <c r="C45" s="24"/>
      <c r="D45" s="29"/>
      <c r="E45" s="24"/>
      <c r="F45" s="24"/>
      <c r="G45" s="68"/>
      <c r="H45" s="24"/>
      <c r="I45" s="78"/>
    </row>
    <row r="46" spans="1:9" ht="11.25" customHeight="1">
      <c r="A46" s="26" t="s">
        <v>54</v>
      </c>
      <c r="B46" s="26" t="s">
        <v>55</v>
      </c>
      <c r="C46" s="24"/>
      <c r="D46" s="29"/>
      <c r="E46" s="24"/>
      <c r="F46" s="24"/>
      <c r="G46" s="68"/>
      <c r="H46" s="23"/>
      <c r="I46" s="23"/>
    </row>
    <row r="47" spans="1:9" ht="11.25" customHeight="1">
      <c r="A47" s="26"/>
      <c r="B47" s="26" t="s">
        <v>56</v>
      </c>
      <c r="C47" s="24"/>
      <c r="D47" s="29"/>
      <c r="E47" s="24"/>
      <c r="F47" s="24"/>
      <c r="G47" s="68"/>
      <c r="H47" s="23"/>
      <c r="I47" s="23"/>
    </row>
    <row r="48" spans="1:9" ht="11.25" customHeight="1">
      <c r="A48" s="26"/>
      <c r="B48" s="26" t="s">
        <v>57</v>
      </c>
      <c r="C48" s="67">
        <v>2554595.6</v>
      </c>
      <c r="D48" s="29"/>
      <c r="E48" s="67">
        <v>2335863.57</v>
      </c>
      <c r="F48" s="24"/>
      <c r="G48" s="68"/>
      <c r="H48" s="24">
        <f>SUM(C46-E48)</f>
        <v>-2335863.57</v>
      </c>
      <c r="I48" s="69">
        <f>SUM(H48/E48)</f>
        <v>-1</v>
      </c>
    </row>
    <row r="49" spans="1:11" s="23" customFormat="1" ht="11.25" customHeight="1">
      <c r="A49" s="26" t="s">
        <v>58</v>
      </c>
      <c r="B49" s="26" t="s">
        <v>59</v>
      </c>
      <c r="C49" s="74">
        <v>8681897.48</v>
      </c>
      <c r="D49" s="29"/>
      <c r="E49" s="74">
        <v>7825170.26</v>
      </c>
      <c r="F49" s="29"/>
      <c r="G49" s="68"/>
      <c r="H49" s="75">
        <f>SUM(C49-E49)</f>
        <v>856727.2200000007</v>
      </c>
      <c r="I49" s="69">
        <f>SUM(H49/E49)</f>
        <v>0.10948352451566987</v>
      </c>
      <c r="J49" s="24"/>
      <c r="K49" s="33"/>
    </row>
    <row r="50" spans="1:11" s="23" customFormat="1" ht="11.25" customHeight="1">
      <c r="A50" s="26"/>
      <c r="B50" s="76" t="s">
        <v>26</v>
      </c>
      <c r="C50" s="29"/>
      <c r="D50" s="29"/>
      <c r="E50" s="29"/>
      <c r="F50" s="29"/>
      <c r="G50" s="68"/>
      <c r="H50" s="29"/>
      <c r="I50" s="69"/>
      <c r="J50" s="24"/>
      <c r="K50" s="33"/>
    </row>
    <row r="51" spans="1:11" s="23" customFormat="1" ht="11.25" customHeight="1">
      <c r="A51" s="26"/>
      <c r="B51" s="77" t="s">
        <v>27</v>
      </c>
      <c r="C51" s="29"/>
      <c r="D51" s="29"/>
      <c r="E51" s="29"/>
      <c r="F51" s="29"/>
      <c r="G51" s="68"/>
      <c r="H51" s="29"/>
      <c r="I51" s="69"/>
      <c r="J51" s="24"/>
      <c r="K51" s="33"/>
    </row>
    <row r="52" spans="1:11" s="23" customFormat="1" ht="0.75" customHeight="1">
      <c r="A52" s="26"/>
      <c r="B52" s="26"/>
      <c r="C52" s="75"/>
      <c r="D52" s="29"/>
      <c r="E52" s="75"/>
      <c r="F52" s="29"/>
      <c r="G52" s="68"/>
      <c r="H52" s="29"/>
      <c r="I52" s="69"/>
      <c r="J52" s="24"/>
      <c r="K52" s="33"/>
    </row>
    <row r="53" spans="2:11" s="23" customFormat="1" ht="11.25" customHeight="1">
      <c r="B53" s="26"/>
      <c r="C53" s="27">
        <f>SUM(C48:C49)</f>
        <v>11236493.08</v>
      </c>
      <c r="D53" s="29"/>
      <c r="E53" s="27">
        <f>SUM(E48:E49)</f>
        <v>10161033.83</v>
      </c>
      <c r="F53" s="29"/>
      <c r="G53" s="68"/>
      <c r="H53" s="27">
        <f>C53-E53</f>
        <v>1075459.25</v>
      </c>
      <c r="I53" s="69">
        <f>SUM(H53/E53)</f>
        <v>0.10584151849044675</v>
      </c>
      <c r="J53" s="31"/>
      <c r="K53" s="33"/>
    </row>
    <row r="54" spans="1:9" ht="11.25" customHeight="1">
      <c r="A54" s="23"/>
      <c r="B54" s="23"/>
      <c r="C54" s="24"/>
      <c r="D54" s="29"/>
      <c r="E54" s="24"/>
      <c r="F54" s="24"/>
      <c r="G54" s="68"/>
      <c r="H54" s="24"/>
      <c r="I54" s="78"/>
    </row>
    <row r="55" spans="1:9" ht="11.25" customHeight="1">
      <c r="A55" s="23"/>
      <c r="B55" s="26"/>
      <c r="C55" s="28">
        <f>SUM(C32+C44-C53)</f>
        <v>166713.15999998897</v>
      </c>
      <c r="D55" s="29"/>
      <c r="E55" s="28">
        <f>SUM(E32+E44-E53)</f>
        <v>-24358.660000005737</v>
      </c>
      <c r="F55" s="29"/>
      <c r="G55" s="68"/>
      <c r="H55" s="28">
        <f>SUM(C55-E55)</f>
        <v>191071.8199999947</v>
      </c>
      <c r="I55" s="69">
        <f>SUM(H55/E55)</f>
        <v>-7.844102261780809</v>
      </c>
    </row>
    <row r="56" spans="1:9" ht="11.25" customHeight="1">
      <c r="A56" s="23"/>
      <c r="B56" s="23"/>
      <c r="C56" s="24"/>
      <c r="D56" s="29"/>
      <c r="E56" s="24"/>
      <c r="F56" s="24"/>
      <c r="G56" s="68"/>
      <c r="H56" s="24"/>
      <c r="I56" s="78"/>
    </row>
    <row r="57" spans="1:9" ht="11.25" customHeight="1">
      <c r="A57" s="26" t="s">
        <v>60</v>
      </c>
      <c r="B57" s="26" t="s">
        <v>61</v>
      </c>
      <c r="C57" s="67">
        <v>42216.01</v>
      </c>
      <c r="D57" s="29"/>
      <c r="E57" s="67">
        <v>40599.51</v>
      </c>
      <c r="F57" s="24"/>
      <c r="G57" s="68"/>
      <c r="H57" s="24">
        <f>SUM(C57-E57)</f>
        <v>1616.5</v>
      </c>
      <c r="I57" s="69">
        <f>SUM(H57/E57)</f>
        <v>0.039815751470892134</v>
      </c>
    </row>
    <row r="58" spans="1:9" ht="11.25" customHeight="1">
      <c r="A58" s="26" t="s">
        <v>62</v>
      </c>
      <c r="B58" s="26" t="s">
        <v>63</v>
      </c>
      <c r="C58" s="74">
        <v>0</v>
      </c>
      <c r="D58" s="29"/>
      <c r="E58" s="74">
        <v>123.26</v>
      </c>
      <c r="F58" s="29"/>
      <c r="G58" s="68"/>
      <c r="H58" s="75">
        <f>SUM(C58-E58)</f>
        <v>-123.26</v>
      </c>
      <c r="I58" s="69">
        <f>SUM(H58/E58)</f>
        <v>-1</v>
      </c>
    </row>
    <row r="59" spans="1:9" ht="0.75" customHeight="1">
      <c r="A59" s="26"/>
      <c r="B59" s="26"/>
      <c r="C59" s="75"/>
      <c r="D59" s="29"/>
      <c r="E59" s="75"/>
      <c r="F59" s="29"/>
      <c r="G59" s="68"/>
      <c r="H59" s="29"/>
      <c r="I59" s="69"/>
    </row>
    <row r="60" spans="1:9" ht="11.25" customHeight="1">
      <c r="A60" s="23"/>
      <c r="B60" s="26"/>
      <c r="C60" s="27">
        <f>C57-C58</f>
        <v>42216.01</v>
      </c>
      <c r="D60" s="29"/>
      <c r="E60" s="27">
        <f>E57-E58</f>
        <v>40476.25</v>
      </c>
      <c r="F60" s="29"/>
      <c r="G60" s="68"/>
      <c r="H60" s="27">
        <f>C60-E60</f>
        <v>1739.760000000002</v>
      </c>
      <c r="I60" s="69">
        <f>SUM(H60/E60)</f>
        <v>0.04298224267317259</v>
      </c>
    </row>
    <row r="61" spans="1:9" ht="11.25" customHeight="1">
      <c r="A61" s="23"/>
      <c r="B61" s="23"/>
      <c r="C61" s="24"/>
      <c r="D61" s="29"/>
      <c r="E61" s="24"/>
      <c r="F61" s="24"/>
      <c r="G61" s="68"/>
      <c r="H61" s="24"/>
      <c r="I61" s="78"/>
    </row>
    <row r="62" spans="1:9" ht="11.25" customHeight="1">
      <c r="A62" s="26" t="s">
        <v>64</v>
      </c>
      <c r="B62" s="26" t="s">
        <v>65</v>
      </c>
      <c r="C62" s="24">
        <f>SUM(C55+C60)</f>
        <v>208929.16999998898</v>
      </c>
      <c r="D62" s="29"/>
      <c r="E62" s="24">
        <f>SUM(E55+E60)</f>
        <v>16117.589999994263</v>
      </c>
      <c r="F62" s="24"/>
      <c r="G62" s="68"/>
      <c r="H62" s="24">
        <f>SUM(C62-E62)</f>
        <v>192811.57999999472</v>
      </c>
      <c r="I62" s="69">
        <f>SUM(H62/E62)</f>
        <v>11.962804612852377</v>
      </c>
    </row>
    <row r="63" spans="1:9" ht="11.25" customHeight="1">
      <c r="A63" s="26"/>
      <c r="B63" s="26"/>
      <c r="C63" s="24"/>
      <c r="D63" s="29"/>
      <c r="E63" s="24"/>
      <c r="F63" s="24"/>
      <c r="G63" s="68"/>
      <c r="H63" s="24"/>
      <c r="I63" s="69"/>
    </row>
    <row r="64" spans="1:9" ht="11.25" customHeight="1" hidden="1">
      <c r="A64" s="26" t="s">
        <v>66</v>
      </c>
      <c r="B64" s="26" t="s">
        <v>67</v>
      </c>
      <c r="C64" s="67">
        <v>0</v>
      </c>
      <c r="D64" s="29"/>
      <c r="E64" s="67">
        <v>0</v>
      </c>
      <c r="F64" s="24"/>
      <c r="G64" s="68"/>
      <c r="H64" s="24">
        <f>SUM(C64-E64)</f>
        <v>0</v>
      </c>
      <c r="I64" s="69" t="e">
        <f>SUM(H64/E64)</f>
        <v>#DIV/0!</v>
      </c>
    </row>
    <row r="65" spans="1:9" ht="11.25" customHeight="1" hidden="1">
      <c r="A65" s="26" t="s">
        <v>68</v>
      </c>
      <c r="B65" s="26" t="s">
        <v>69</v>
      </c>
      <c r="C65" s="74">
        <v>0</v>
      </c>
      <c r="D65" s="29"/>
      <c r="E65" s="74">
        <v>0</v>
      </c>
      <c r="F65" s="29"/>
      <c r="G65" s="68"/>
      <c r="H65" s="24">
        <f>SUM(C65-E65)</f>
        <v>0</v>
      </c>
      <c r="I65" s="69" t="e">
        <f>SUM(H65/E65)</f>
        <v>#DIV/0!</v>
      </c>
    </row>
    <row r="66" spans="1:9" ht="0.75" customHeight="1" hidden="1">
      <c r="A66" s="26"/>
      <c r="B66" s="26"/>
      <c r="C66" s="75"/>
      <c r="D66" s="29"/>
      <c r="E66" s="75"/>
      <c r="F66" s="29"/>
      <c r="G66" s="68"/>
      <c r="H66" s="24"/>
      <c r="I66" s="69"/>
    </row>
    <row r="67" spans="1:9" ht="11.25" customHeight="1" hidden="1">
      <c r="A67" s="26" t="s">
        <v>70</v>
      </c>
      <c r="B67" s="26" t="s">
        <v>71</v>
      </c>
      <c r="C67" s="27">
        <f>SUM(C64-C65)</f>
        <v>0</v>
      </c>
      <c r="D67" s="29"/>
      <c r="E67" s="27">
        <f>SUM(E64-E65)</f>
        <v>0</v>
      </c>
      <c r="F67" s="29"/>
      <c r="G67" s="68"/>
      <c r="H67" s="24">
        <f>SUM(C67-E67)</f>
        <v>0</v>
      </c>
      <c r="I67" s="69" t="e">
        <f>SUM(H67/E67)</f>
        <v>#DIV/0!</v>
      </c>
    </row>
    <row r="68" spans="1:9" ht="11.25" customHeight="1" hidden="1">
      <c r="A68" s="26"/>
      <c r="B68" s="26"/>
      <c r="C68" s="24"/>
      <c r="D68" s="29"/>
      <c r="E68" s="24"/>
      <c r="F68" s="24"/>
      <c r="G68" s="68"/>
      <c r="H68" s="24"/>
      <c r="I68" s="69"/>
    </row>
    <row r="69" spans="1:9" ht="11.25" customHeight="1" thickBot="1">
      <c r="A69" s="26" t="s">
        <v>72</v>
      </c>
      <c r="B69" s="26" t="s">
        <v>73</v>
      </c>
      <c r="C69" s="74">
        <v>7068.33</v>
      </c>
      <c r="D69" s="29"/>
      <c r="E69" s="74">
        <v>6536.21</v>
      </c>
      <c r="F69" s="29"/>
      <c r="G69" s="68"/>
      <c r="H69" s="35">
        <f>SUM(C69-E69)</f>
        <v>532.1199999999999</v>
      </c>
      <c r="I69" s="69">
        <f>SUM(H69/E69)</f>
        <v>0.08141109297283898</v>
      </c>
    </row>
    <row r="70" spans="1:9" ht="0.75" customHeight="1" thickBot="1">
      <c r="A70" s="26"/>
      <c r="B70" s="26"/>
      <c r="C70" s="35"/>
      <c r="D70" s="29"/>
      <c r="E70" s="35"/>
      <c r="F70" s="29"/>
      <c r="G70" s="68"/>
      <c r="H70" s="29"/>
      <c r="I70" s="69"/>
    </row>
    <row r="71" spans="1:12" ht="11.25" customHeight="1">
      <c r="A71" s="23"/>
      <c r="B71" s="23"/>
      <c r="C71" s="24"/>
      <c r="D71" s="29"/>
      <c r="E71" s="24"/>
      <c r="F71" s="24"/>
      <c r="G71" s="68"/>
      <c r="H71" s="24"/>
      <c r="I71" s="78"/>
      <c r="J71" s="83"/>
      <c r="K71" s="84" t="s">
        <v>74</v>
      </c>
      <c r="L71" s="85"/>
    </row>
    <row r="72" spans="1:12" ht="13.5" customHeight="1" thickBot="1">
      <c r="A72" s="26" t="s">
        <v>75</v>
      </c>
      <c r="B72" s="20" t="str">
        <f>IF(C72&gt;=0,"Jahresüberschuss",IF(C72&lt;0,"Jahresfehlbetrag"))</f>
        <v>Jahresüberschuss</v>
      </c>
      <c r="C72" s="87">
        <f>SUM(C62+C67-C69)</f>
        <v>201860.839999989</v>
      </c>
      <c r="D72" s="88"/>
      <c r="E72" s="87">
        <f>SUM(E62+E67-E69)</f>
        <v>9581.379999994264</v>
      </c>
      <c r="F72" s="88"/>
      <c r="G72" s="89"/>
      <c r="H72" s="90">
        <f>SUM(C72-E72)</f>
        <v>192279.45999999472</v>
      </c>
      <c r="I72" s="69">
        <f>SUM(H72/E72)</f>
        <v>20.06803404103687</v>
      </c>
      <c r="J72" s="91">
        <f>C72/1000</f>
        <v>201.860839999989</v>
      </c>
      <c r="K72" s="92"/>
      <c r="L72" s="93">
        <f>E72/1000</f>
        <v>9.581379999994263</v>
      </c>
    </row>
    <row r="73" spans="1:9" ht="11.25" customHeight="1" thickTop="1">
      <c r="A73" s="23"/>
      <c r="B73" s="23"/>
      <c r="C73" s="23"/>
      <c r="D73" s="29"/>
      <c r="E73" s="23"/>
      <c r="F73" s="23"/>
      <c r="G73" s="94"/>
      <c r="H73" s="24"/>
      <c r="I73" s="69"/>
    </row>
    <row r="74" spans="1:9" ht="11.25" customHeight="1">
      <c r="A74" s="26" t="s">
        <v>76</v>
      </c>
      <c r="B74" s="77" t="s">
        <v>77</v>
      </c>
      <c r="C74" s="95">
        <v>28366.7</v>
      </c>
      <c r="D74" s="29"/>
      <c r="E74" s="95">
        <v>6155.55</v>
      </c>
      <c r="F74" s="96"/>
      <c r="G74" s="97"/>
      <c r="H74" s="24">
        <f>SUM(C74-E74)</f>
        <v>22211.15</v>
      </c>
      <c r="I74" s="69">
        <f>SUM(H74/E74)</f>
        <v>3.608312823387025</v>
      </c>
    </row>
    <row r="75" spans="1:9" ht="11.25" customHeight="1">
      <c r="A75" s="26" t="s">
        <v>78</v>
      </c>
      <c r="B75" s="77" t="s">
        <v>92</v>
      </c>
      <c r="C75" s="127">
        <v>41656.15</v>
      </c>
      <c r="D75" s="29"/>
      <c r="E75" s="127">
        <v>12629.77</v>
      </c>
      <c r="F75" s="96"/>
      <c r="G75" s="97"/>
      <c r="H75" s="24">
        <f>SUM(C75-E75)</f>
        <v>29026.38</v>
      </c>
      <c r="I75" s="69">
        <f>SUM(H75/E75)</f>
        <v>2.2982508786779174</v>
      </c>
    </row>
    <row r="76" spans="1:9" ht="11.25" customHeight="1" hidden="1">
      <c r="A76" s="26" t="s">
        <v>80</v>
      </c>
      <c r="B76" s="77" t="s">
        <v>81</v>
      </c>
      <c r="C76" s="127">
        <v>0</v>
      </c>
      <c r="D76" s="29"/>
      <c r="E76" s="127">
        <v>0</v>
      </c>
      <c r="F76" s="99"/>
      <c r="G76" s="97"/>
      <c r="H76" s="24">
        <f>SUM(C76-E76)</f>
        <v>0</v>
      </c>
      <c r="I76" s="69" t="e">
        <f>SUM(H76/E76)</f>
        <v>#DIV/0!</v>
      </c>
    </row>
    <row r="77" spans="1:9" ht="0.75" customHeight="1" thickBot="1">
      <c r="A77" s="26"/>
      <c r="B77" s="26"/>
      <c r="C77" s="128"/>
      <c r="D77" s="29"/>
      <c r="E77" s="128"/>
      <c r="F77" s="99"/>
      <c r="G77" s="97"/>
      <c r="H77" s="24"/>
      <c r="I77" s="69"/>
    </row>
    <row r="78" spans="1:9" ht="13.5" customHeight="1" thickBot="1">
      <c r="A78" s="26" t="s">
        <v>82</v>
      </c>
      <c r="B78" s="20" t="str">
        <f>IF(C78&gt;=0,"Bilanzgewinn",IF(C78&lt;0,"Bilanzverlust"))</f>
        <v>Bilanzgewinn</v>
      </c>
      <c r="C78" s="87">
        <f>C72+C74+C75-C76</f>
        <v>271883.689999989</v>
      </c>
      <c r="D78" s="88"/>
      <c r="E78" s="87">
        <f>E72+E74+E75-E76</f>
        <v>28366.699999994264</v>
      </c>
      <c r="F78" s="88"/>
      <c r="G78" s="89"/>
      <c r="H78" s="24">
        <f>SUM(C78-E78)</f>
        <v>243516.98999999475</v>
      </c>
      <c r="I78" s="69">
        <f>SUM(H78/E78)</f>
        <v>8.584607656161767</v>
      </c>
    </row>
    <row r="79" spans="1:9" ht="24" customHeight="1" thickTop="1">
      <c r="A79" s="101"/>
      <c r="B79" s="101"/>
      <c r="C79" s="102"/>
      <c r="D79" s="102"/>
      <c r="E79" s="102"/>
      <c r="F79" s="102"/>
      <c r="G79" s="103"/>
      <c r="H79" s="102"/>
      <c r="I79" s="104"/>
    </row>
    <row r="80" spans="1:11" s="110" customFormat="1" ht="12.75" customHeight="1">
      <c r="A80" s="105"/>
      <c r="B80" s="105"/>
      <c r="C80" s="105"/>
      <c r="D80" s="105"/>
      <c r="E80" s="105"/>
      <c r="F80" s="105"/>
      <c r="G80" s="106"/>
      <c r="H80" s="107"/>
      <c r="I80" s="108"/>
      <c r="J80" s="109"/>
      <c r="K80" s="109"/>
    </row>
    <row r="81" spans="7:8" ht="9.75" customHeight="1">
      <c r="G81" s="111"/>
      <c r="H81" s="102"/>
    </row>
    <row r="82" spans="1:9" ht="11.25" customHeight="1">
      <c r="A82" s="112"/>
      <c r="B82" s="113" t="s">
        <v>83</v>
      </c>
      <c r="C82" s="114">
        <f>'[3]III.1.1 Betten'!C24</f>
        <v>685</v>
      </c>
      <c r="D82" s="114"/>
      <c r="E82" s="114">
        <f>'[3]III.1.1 Betten'!E24</f>
        <v>685</v>
      </c>
      <c r="F82" s="114"/>
      <c r="G82" s="115"/>
      <c r="H82" s="116">
        <f>SUM(C82-E82)</f>
        <v>0</v>
      </c>
      <c r="I82" s="117">
        <f>SUM(H82/E82)</f>
        <v>0</v>
      </c>
    </row>
    <row r="83" spans="1:9" ht="11.25" customHeight="1">
      <c r="A83" s="112"/>
      <c r="B83" s="113" t="s">
        <v>84</v>
      </c>
      <c r="C83" s="114">
        <f>'[3]III.2.1 BT und Auslastung'!C24</f>
        <v>235040</v>
      </c>
      <c r="D83" s="114"/>
      <c r="E83" s="114">
        <f>'[3]III.2.1 BT und Auslastung'!E24</f>
        <v>231984</v>
      </c>
      <c r="F83" s="114"/>
      <c r="G83" s="115"/>
      <c r="H83" s="116">
        <f>SUM(C83-E83)</f>
        <v>3056</v>
      </c>
      <c r="I83" s="117">
        <f>SUM(H83/E83)</f>
        <v>0.013173322298089523</v>
      </c>
    </row>
    <row r="84" spans="1:9" ht="11.25" customHeight="1">
      <c r="A84" s="112"/>
      <c r="B84" s="113" t="s">
        <v>85</v>
      </c>
      <c r="C84" s="118">
        <f>'[3]V.1.2a)Personalbestand und Aufw'!C16</f>
        <v>787.9599999999998</v>
      </c>
      <c r="D84" s="118"/>
      <c r="E84" s="118">
        <f>'[3]V.1.2a)Personalbestand und Aufw'!E16</f>
        <v>803.38</v>
      </c>
      <c r="F84" s="118"/>
      <c r="G84" s="119"/>
      <c r="H84" s="116">
        <f>SUM(C84-E84)</f>
        <v>-15.420000000000186</v>
      </c>
      <c r="I84" s="117">
        <f>SUM(H84/E84)</f>
        <v>-0.01919390574821403</v>
      </c>
    </row>
    <row r="85" spans="1:9" ht="11.25" customHeight="1">
      <c r="A85" s="112"/>
      <c r="B85" s="113" t="s">
        <v>86</v>
      </c>
      <c r="C85" s="134">
        <f>'[3]III.2.2 FZ und VD der KHG'!C18</f>
        <v>5415.5</v>
      </c>
      <c r="D85" s="114"/>
      <c r="E85" s="134">
        <f>'[3]III.2.2 FZ und VD der KHG'!E18</f>
        <v>5144.5</v>
      </c>
      <c r="F85" s="114"/>
      <c r="G85" s="115"/>
      <c r="H85" s="116"/>
      <c r="I85" s="117"/>
    </row>
    <row r="86" spans="1:9" ht="11.25" customHeight="1">
      <c r="A86" s="112"/>
      <c r="B86" s="113"/>
      <c r="C86" s="118"/>
      <c r="D86" s="118"/>
      <c r="E86" s="118"/>
      <c r="F86" s="118"/>
      <c r="G86" s="119"/>
      <c r="H86" s="116"/>
      <c r="I86" s="117"/>
    </row>
    <row r="87" spans="1:9" ht="11.25" customHeight="1">
      <c r="A87" s="112"/>
      <c r="B87" s="113" t="s">
        <v>87</v>
      </c>
      <c r="C87" s="114">
        <f>SUM(C22/C84)</f>
        <v>39656.196063251955</v>
      </c>
      <c r="D87" s="114"/>
      <c r="E87" s="114">
        <f>SUM(E22/E84)</f>
        <v>39075.74658318604</v>
      </c>
      <c r="F87" s="114"/>
      <c r="G87" s="115"/>
      <c r="H87" s="116">
        <f>SUM(C87-E87)</f>
        <v>580.4494800659158</v>
      </c>
      <c r="I87" s="117">
        <f>SUM(H87/E87)</f>
        <v>0.014854469353009837</v>
      </c>
    </row>
    <row r="88" spans="1:9" ht="11.25" customHeight="1">
      <c r="A88" s="112"/>
      <c r="B88" s="113" t="s">
        <v>88</v>
      </c>
      <c r="C88" s="114">
        <f>SUM(C24/C84)</f>
        <v>12177.513490532516</v>
      </c>
      <c r="D88" s="114"/>
      <c r="E88" s="114">
        <f>SUM(E24/E84)</f>
        <v>11407.688516019818</v>
      </c>
      <c r="F88" s="114"/>
      <c r="G88" s="115"/>
      <c r="H88" s="116">
        <f>SUM(C88-E88)</f>
        <v>769.8249745126977</v>
      </c>
      <c r="I88" s="117">
        <f>SUM(H88/E88)</f>
        <v>0.06748299389763601</v>
      </c>
    </row>
    <row r="89" spans="1:9" ht="11.25" customHeight="1">
      <c r="A89" s="112"/>
      <c r="B89" s="113" t="s">
        <v>89</v>
      </c>
      <c r="C89" s="114">
        <f>SUM((C22+C24)/C84)</f>
        <v>51833.70955378447</v>
      </c>
      <c r="D89" s="114"/>
      <c r="E89" s="114">
        <f>SUM((E22+E24)/E84)</f>
        <v>50483.43509920586</v>
      </c>
      <c r="F89" s="114"/>
      <c r="G89" s="115"/>
      <c r="H89" s="116">
        <f>SUM(C89-E89)</f>
        <v>1350.2744545786118</v>
      </c>
      <c r="I89" s="117">
        <f>SUM(H89/E89)</f>
        <v>0.026746881465676105</v>
      </c>
    </row>
  </sheetData>
  <sheetProtection password="DECD" sheet="1" objects="1" scenarios="1" formatRows="0"/>
  <printOptions horizontalCentered="1" verticalCentered="1"/>
  <pageMargins left="0.5905511811023623" right="0.5905511811023623" top="0" bottom="0" header="0.15748031496062992" footer="0.15748031496062992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workbookViewId="0" topLeftCell="A42">
      <selection activeCell="D55" sqref="D55"/>
    </sheetView>
  </sheetViews>
  <sheetFormatPr defaultColWidth="11.00390625" defaultRowHeight="14.25"/>
  <cols>
    <col min="1" max="1" width="2.125" style="25" customWidth="1"/>
    <col min="2" max="2" width="2.50390625" style="25" customWidth="1"/>
    <col min="3" max="3" width="1.875" style="25" customWidth="1"/>
    <col min="4" max="4" width="40.625" style="25" customWidth="1"/>
    <col min="5" max="5" width="11.625" style="25" customWidth="1"/>
    <col min="6" max="6" width="2.625" style="25" customWidth="1"/>
    <col min="7" max="7" width="11.625" style="25" customWidth="1"/>
    <col min="8" max="8" width="7.375" style="25" customWidth="1"/>
    <col min="9" max="9" width="2.125" style="25" customWidth="1"/>
    <col min="10" max="10" width="2.50390625" style="25" customWidth="1"/>
    <col min="11" max="11" width="1.875" style="25" customWidth="1"/>
    <col min="12" max="12" width="40.625" style="25" customWidth="1"/>
    <col min="13" max="13" width="11.625" style="25" customWidth="1"/>
    <col min="14" max="14" width="2.625" style="25" customWidth="1"/>
    <col min="15" max="15" width="11.625" style="25" customWidth="1"/>
    <col min="16" max="16" width="7.00390625" style="25" customWidth="1"/>
    <col min="17" max="17" width="2.625" style="25" customWidth="1"/>
    <col min="18" max="16384" width="7.00390625" style="25" customWidth="1"/>
  </cols>
  <sheetData>
    <row r="1" spans="1:15" s="2" customFormat="1" ht="14.25" customHeight="1">
      <c r="A1" s="1" t="s">
        <v>97</v>
      </c>
      <c r="O1" s="3"/>
    </row>
    <row r="2" spans="1:15" s="9" customFormat="1" ht="18.75" customHeight="1">
      <c r="A2" s="4" t="str">
        <f>'[4]Eingabe Bilanz'!A2</f>
        <v>Jahresabschluss 2003</v>
      </c>
      <c r="B2" s="5"/>
      <c r="C2" s="5"/>
      <c r="D2" s="5"/>
      <c r="E2" s="5"/>
      <c r="F2" s="5"/>
      <c r="G2" s="5"/>
      <c r="H2" s="6"/>
      <c r="I2" s="5"/>
      <c r="J2" s="5"/>
      <c r="K2" s="5"/>
      <c r="L2" s="7" t="s">
        <v>1</v>
      </c>
      <c r="M2" s="5"/>
      <c r="N2" s="5"/>
      <c r="O2" s="8"/>
    </row>
    <row r="3" spans="1:16" s="13" customFormat="1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s="13" customFormat="1" ht="18.75" customHeight="1">
      <c r="A4" s="14" t="s">
        <v>2</v>
      </c>
      <c r="B4" s="11"/>
      <c r="C4" s="11"/>
      <c r="D4" s="11"/>
      <c r="E4" s="11"/>
      <c r="F4" s="11"/>
      <c r="G4" s="11"/>
      <c r="H4" s="15"/>
      <c r="I4" s="11"/>
      <c r="J4" s="11"/>
      <c r="K4" s="11"/>
      <c r="L4" s="11"/>
      <c r="M4" s="11"/>
      <c r="N4" s="11"/>
      <c r="O4" s="11"/>
      <c r="P4" s="12"/>
    </row>
    <row r="5" spans="1:16" s="13" customFormat="1" ht="18" customHeight="1">
      <c r="A5" s="16" t="str">
        <f>'[4]Eingabe Bilanz'!A5</f>
        <v>zum 31. Dezember 2003</v>
      </c>
      <c r="B5" s="11"/>
      <c r="C5" s="11"/>
      <c r="D5" s="11"/>
      <c r="E5" s="11"/>
      <c r="F5" s="11"/>
      <c r="G5" s="15"/>
      <c r="H5" s="11"/>
      <c r="I5" s="11"/>
      <c r="J5" s="11"/>
      <c r="K5" s="11"/>
      <c r="L5" s="11"/>
      <c r="M5" s="11"/>
      <c r="N5" s="11"/>
      <c r="O5" s="11"/>
      <c r="P5" s="12"/>
    </row>
    <row r="6" spans="1:16" s="13" customFormat="1" ht="11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5" s="19" customFormat="1" ht="12.75">
      <c r="A7" s="17" t="s">
        <v>3</v>
      </c>
      <c r="B7" s="17"/>
      <c r="C7" s="17"/>
      <c r="D7" s="17"/>
      <c r="E7" s="18">
        <f>'[4]Eingabe Bilanz'!E7</f>
        <v>2003</v>
      </c>
      <c r="F7" s="18"/>
      <c r="G7" s="18">
        <f>'[4]Eingabe Bilanz'!G7</f>
        <v>2002</v>
      </c>
      <c r="I7" s="17" t="s">
        <v>4</v>
      </c>
      <c r="J7" s="17"/>
      <c r="K7" s="17"/>
      <c r="L7" s="17"/>
      <c r="M7" s="18">
        <f>E7</f>
        <v>2003</v>
      </c>
      <c r="N7" s="18"/>
      <c r="O7" s="18">
        <f>G7</f>
        <v>2002</v>
      </c>
    </row>
    <row r="8" spans="1:15" s="23" customFormat="1" ht="12">
      <c r="A8" s="20"/>
      <c r="B8" s="20"/>
      <c r="C8" s="20"/>
      <c r="D8" s="20"/>
      <c r="E8" s="21" t="s">
        <v>5</v>
      </c>
      <c r="F8" s="22"/>
      <c r="G8" s="21" t="s">
        <v>5</v>
      </c>
      <c r="I8" s="20"/>
      <c r="J8" s="20"/>
      <c r="K8" s="20"/>
      <c r="L8" s="20"/>
      <c r="M8" s="21" t="s">
        <v>5</v>
      </c>
      <c r="N8" s="22"/>
      <c r="O8" s="21" t="s">
        <v>5</v>
      </c>
    </row>
    <row r="9" spans="1:15" ht="11.25" customHeight="1">
      <c r="A9" s="20" t="str">
        <f>'[4]Eingabe Bilanz'!A9</f>
        <v>B.</v>
      </c>
      <c r="B9" s="20" t="str">
        <f>'[4]Eingabe Bilanz'!B9</f>
        <v>Anlagevermögen</v>
      </c>
      <c r="C9" s="20"/>
      <c r="D9" s="20"/>
      <c r="E9" s="24"/>
      <c r="F9" s="24"/>
      <c r="G9" s="24"/>
      <c r="H9" s="23"/>
      <c r="I9" s="20" t="str">
        <f>'[4]Eingabe Bilanz'!I9</f>
        <v>A.</v>
      </c>
      <c r="J9" s="20" t="str">
        <f>'[4]Eingabe Bilanz'!J9</f>
        <v>Eigenkapital</v>
      </c>
      <c r="K9" s="20"/>
      <c r="L9" s="20"/>
      <c r="M9" s="24"/>
      <c r="N9" s="24"/>
      <c r="O9" s="24"/>
    </row>
    <row r="10" spans="1:15" ht="11.25" customHeight="1">
      <c r="A10" s="26" t="str">
        <f>'[4]Eingabe Bilanz'!A10</f>
        <v>I.</v>
      </c>
      <c r="B10" s="26" t="str">
        <f>'[4]Eingabe Bilanz'!B10</f>
        <v>Immaterielle Vermögensgegenstände</v>
      </c>
      <c r="C10" s="23"/>
      <c r="D10" s="23"/>
      <c r="E10" s="27">
        <f>'[4]Eingabe Bilanz'!E10</f>
        <v>100550</v>
      </c>
      <c r="F10" s="24"/>
      <c r="G10" s="27">
        <f>'[4]Eingabe Bilanz'!G10</f>
        <v>119744</v>
      </c>
      <c r="H10" s="23"/>
      <c r="I10" s="23"/>
      <c r="J10" s="26" t="str">
        <f>'[4]Eingabe Bilanz'!J10</f>
        <v> 1.</v>
      </c>
      <c r="K10" s="26" t="str">
        <f>'[4]Eingabe Bilanz'!K10</f>
        <v>Festgesetztes Kapital</v>
      </c>
      <c r="L10" s="23"/>
      <c r="M10" s="24">
        <f>'[4]Eingabe Bilanz'!M10</f>
        <v>1303402.34</v>
      </c>
      <c r="N10" s="24"/>
      <c r="O10" s="24">
        <f>'[4]Eingabe Bilanz'!O10</f>
        <v>1303402.34</v>
      </c>
    </row>
    <row r="11" spans="1:15" ht="11.25" customHeight="1">
      <c r="A11" s="23"/>
      <c r="B11" s="23"/>
      <c r="C11" s="23"/>
      <c r="D11" s="23"/>
      <c r="E11" s="24"/>
      <c r="F11" s="24"/>
      <c r="G11" s="24"/>
      <c r="H11" s="23"/>
      <c r="I11" s="23"/>
      <c r="J11" s="26" t="str">
        <f>'[4]Eingabe Bilanz'!J11</f>
        <v> 3.</v>
      </c>
      <c r="K11" s="26" t="str">
        <f>'[4]Eingabe Bilanz'!K11</f>
        <v>Gewinnrücklagen</v>
      </c>
      <c r="L11" s="23"/>
      <c r="M11" s="24"/>
      <c r="N11" s="24"/>
      <c r="O11" s="24"/>
    </row>
    <row r="12" spans="1:15" ht="11.25" customHeight="1">
      <c r="A12" s="26" t="str">
        <f>'[4]Eingabe Bilanz'!A12</f>
        <v>II.</v>
      </c>
      <c r="B12" s="26" t="str">
        <f>'[4]Eingabe Bilanz'!B12</f>
        <v>Sachanlagen</v>
      </c>
      <c r="C12" s="23"/>
      <c r="D12" s="23"/>
      <c r="E12" s="24"/>
      <c r="F12" s="24"/>
      <c r="G12" s="24"/>
      <c r="H12" s="23"/>
      <c r="I12" s="23"/>
      <c r="J12" s="26"/>
      <c r="K12" s="121" t="str">
        <f>'[4]Eingabe Bilanz'!K13</f>
        <v>b)</v>
      </c>
      <c r="L12" s="26" t="str">
        <f>'[4]Eingabe Bilanz'!L13</f>
        <v>zweckgebundene Gewinnrücklage</v>
      </c>
      <c r="M12" s="24">
        <f>'[4]Eingabe Bilanz'!M13</f>
        <v>399303.24</v>
      </c>
      <c r="N12" s="24"/>
      <c r="O12" s="24">
        <f>'[4]Eingabe Bilanz'!O13</f>
        <v>399303.24</v>
      </c>
    </row>
    <row r="13" spans="1:15" ht="11.25" customHeight="1">
      <c r="A13" s="23"/>
      <c r="B13" s="26" t="str">
        <f>'[4]Eingabe Bilanz'!B13</f>
        <v> 1.</v>
      </c>
      <c r="C13" s="26" t="str">
        <f>'[4]Eingabe Bilanz'!C13</f>
        <v>Grundstücke mit Betriebsbauten</v>
      </c>
      <c r="D13" s="26"/>
      <c r="E13" s="24">
        <f>'[4]Eingabe Bilanz'!E13</f>
        <v>20015380.77</v>
      </c>
      <c r="F13" s="24"/>
      <c r="G13" s="24">
        <f>'[4]Eingabe Bilanz'!G13</f>
        <v>20703902.77</v>
      </c>
      <c r="H13" s="23"/>
      <c r="I13" s="23"/>
      <c r="J13" s="26"/>
      <c r="K13" s="121" t="str">
        <f>'[4]Eingabe Bilanz'!K14</f>
        <v>c)</v>
      </c>
      <c r="L13" s="26" t="str">
        <f>'[4]Eingabe Bilanz'!L14</f>
        <v>freie Gewinnrücklage</v>
      </c>
      <c r="M13" s="24">
        <f>'[4]Eingabe Bilanz'!M14</f>
        <v>1248771.02</v>
      </c>
      <c r="N13" s="24"/>
      <c r="O13" s="24">
        <f>'[4]Eingabe Bilanz'!O14</f>
        <v>1252973.02</v>
      </c>
    </row>
    <row r="14" spans="1:15" ht="11.25" customHeight="1">
      <c r="A14" s="23"/>
      <c r="B14" s="26" t="str">
        <f>'[4]Eingabe Bilanz'!B14</f>
        <v> 2.</v>
      </c>
      <c r="C14" s="26" t="str">
        <f>'[4]Eingabe Bilanz'!C14</f>
        <v>Grundstücke mit Wohnbauten</v>
      </c>
      <c r="D14" s="26"/>
      <c r="E14" s="24">
        <f>'[4]Eingabe Bilanz'!E14</f>
        <v>1458359</v>
      </c>
      <c r="F14" s="24"/>
      <c r="G14" s="24">
        <f>'[4]Eingabe Bilanz'!G14</f>
        <v>1534040</v>
      </c>
      <c r="H14" s="23"/>
      <c r="I14" s="23"/>
      <c r="J14" s="26" t="str">
        <f>'[4]Eingabe Bilanz'!J17</f>
        <v> 5.</v>
      </c>
      <c r="K14" s="26" t="str">
        <f>'[4]Eingabe Bilanz'!K17</f>
        <v>Bilanzgewinn</v>
      </c>
      <c r="L14" s="23"/>
      <c r="M14" s="24">
        <f>'[4]Eingabe Bilanz'!M17</f>
        <v>491168.8</v>
      </c>
      <c r="N14" s="24"/>
      <c r="O14" s="24">
        <f>'[4]Eingabe Bilanz'!O17</f>
        <v>444031</v>
      </c>
    </row>
    <row r="15" spans="1:15" ht="11.25" customHeight="1">
      <c r="A15" s="23"/>
      <c r="B15" s="26" t="str">
        <f>'[4]Eingabe Bilanz'!B16</f>
        <v> 4.</v>
      </c>
      <c r="C15" s="26" t="str">
        <f>'[4]Eingabe Bilanz'!C16</f>
        <v>Technische Anlagen</v>
      </c>
      <c r="D15" s="26"/>
      <c r="E15" s="24">
        <f>'[4]Eingabe Bilanz'!E16</f>
        <v>6405612</v>
      </c>
      <c r="F15" s="24"/>
      <c r="G15" s="24">
        <f>'[4]Eingabe Bilanz'!G16</f>
        <v>6671245</v>
      </c>
      <c r="H15" s="23"/>
      <c r="I15" s="23"/>
      <c r="J15" s="23"/>
      <c r="K15" s="23"/>
      <c r="L15" s="26"/>
      <c r="M15" s="28">
        <f>'[4]Eingabe Bilanz'!M18</f>
        <v>3442645.4</v>
      </c>
      <c r="N15" s="29"/>
      <c r="O15" s="28">
        <f>'[4]Eingabe Bilanz'!O18</f>
        <v>3399709.6</v>
      </c>
    </row>
    <row r="16" spans="1:15" ht="11.25" customHeight="1">
      <c r="A16" s="23"/>
      <c r="B16" s="26" t="str">
        <f>'[4]Eingabe Bilanz'!B17</f>
        <v> 5.</v>
      </c>
      <c r="C16" s="26" t="str">
        <f>'[4]Eingabe Bilanz'!C17</f>
        <v>Einrichtungen und Ausstattungen</v>
      </c>
      <c r="D16" s="26"/>
      <c r="E16" s="24">
        <f>'[4]Eingabe Bilanz'!E17</f>
        <v>2207710</v>
      </c>
      <c r="F16" s="24"/>
      <c r="G16" s="24">
        <f>'[4]Eingabe Bilanz'!G17</f>
        <v>2567888</v>
      </c>
      <c r="H16" s="23"/>
      <c r="I16" s="23"/>
      <c r="J16" s="23"/>
      <c r="K16" s="23"/>
      <c r="L16" s="23"/>
      <c r="M16" s="24"/>
      <c r="N16" s="24"/>
      <c r="O16" s="24"/>
    </row>
    <row r="17" spans="1:15" ht="11.25" customHeight="1">
      <c r="A17" s="23"/>
      <c r="B17" s="26" t="str">
        <f>'[4]Eingabe Bilanz'!B18</f>
        <v> 6.</v>
      </c>
      <c r="C17" s="26" t="str">
        <f>'[4]Eingabe Bilanz'!C18</f>
        <v>geleistete Anzahlungen und Anlagen im Bau</v>
      </c>
      <c r="D17" s="26"/>
      <c r="E17" s="24">
        <f>'[4]Eingabe Bilanz'!E18</f>
        <v>34764.88</v>
      </c>
      <c r="F17" s="24"/>
      <c r="G17" s="24">
        <f>'[4]Eingabe Bilanz'!G18</f>
        <v>33785.42</v>
      </c>
      <c r="H17" s="23"/>
      <c r="I17" s="20" t="str">
        <f>'[4]Eingabe Bilanz'!I20</f>
        <v>B.</v>
      </c>
      <c r="J17" s="20" t="str">
        <f>'[4]Eingabe Bilanz'!J20</f>
        <v>Sonderposten aus Zuwendungen zur Finanzierung</v>
      </c>
      <c r="K17" s="20"/>
      <c r="L17" s="20"/>
      <c r="M17" s="24"/>
      <c r="N17" s="24"/>
      <c r="O17" s="24"/>
    </row>
    <row r="18" spans="1:15" ht="11.25" customHeight="1">
      <c r="A18" s="23"/>
      <c r="B18" s="23"/>
      <c r="C18" s="23"/>
      <c r="D18" s="23"/>
      <c r="E18" s="30">
        <f>'[4]Eingabe Bilanz'!E19</f>
        <v>30121826.65</v>
      </c>
      <c r="F18" s="24"/>
      <c r="G18" s="30">
        <f>'[4]Eingabe Bilanz'!G19</f>
        <v>31510861.19</v>
      </c>
      <c r="H18" s="23"/>
      <c r="I18" s="20"/>
      <c r="J18" s="20" t="str">
        <f>'[4]Eingabe Bilanz'!J21</f>
        <v> des Sachanlagevermögens</v>
      </c>
      <c r="K18" s="20"/>
      <c r="L18" s="20"/>
      <c r="M18" s="24"/>
      <c r="N18" s="24"/>
      <c r="O18" s="24"/>
    </row>
    <row r="19" spans="1:15" ht="11.25" customHeight="1">
      <c r="A19" s="23"/>
      <c r="B19" s="23"/>
      <c r="C19" s="23"/>
      <c r="D19" s="23"/>
      <c r="E19" s="23"/>
      <c r="F19" s="23"/>
      <c r="G19" s="23"/>
      <c r="H19" s="23"/>
      <c r="I19" s="23"/>
      <c r="J19" s="26" t="str">
        <f>'[4]Eingabe Bilanz'!J22</f>
        <v> 1.</v>
      </c>
      <c r="K19" s="26" t="str">
        <f>'[4]Eingabe Bilanz'!K22</f>
        <v>Sonderposten aus Fördermitteln nach dem KHG</v>
      </c>
      <c r="L19" s="23"/>
      <c r="M19" s="24">
        <f>'[4]Eingabe Bilanz'!M22</f>
        <v>18508224.99</v>
      </c>
      <c r="N19" s="24"/>
      <c r="O19" s="24">
        <f>'[4]Eingabe Bilanz'!O22</f>
        <v>19227499.99</v>
      </c>
    </row>
    <row r="20" spans="1:15" ht="11.25" customHeight="1">
      <c r="A20" s="26" t="str">
        <f>'[4]Eingabe Bilanz'!A21</f>
        <v>III. </v>
      </c>
      <c r="B20" s="26" t="str">
        <f>'[4]Eingabe Bilanz'!B21</f>
        <v>Finanzanlagen</v>
      </c>
      <c r="C20" s="23"/>
      <c r="D20" s="23"/>
      <c r="F20" s="24"/>
      <c r="H20" s="23"/>
      <c r="I20" s="23"/>
      <c r="J20" s="26" t="str">
        <f>'[4]Eingabe Bilanz'!J23</f>
        <v> 2.</v>
      </c>
      <c r="K20" s="26" t="str">
        <f>'[4]Eingabe Bilanz'!K23</f>
        <v>Sonderposten aus Zuweisungen und Zuschüssen d. ö. H.</v>
      </c>
      <c r="L20" s="23"/>
      <c r="M20" s="24">
        <f>'[4]Eingabe Bilanz'!M23</f>
        <v>10539963.42</v>
      </c>
      <c r="N20" s="24"/>
      <c r="O20" s="24">
        <f>'[4]Eingabe Bilanz'!O23</f>
        <v>11114927.96</v>
      </c>
    </row>
    <row r="21" spans="1:15" ht="11.25" customHeight="1">
      <c r="A21" s="23"/>
      <c r="B21" s="26" t="str">
        <f>'[4]Eingabe Bilanz'!B22</f>
        <v>5.</v>
      </c>
      <c r="C21" s="26" t="str">
        <f>'[4]Eingabe Bilanz'!C22</f>
        <v>Wertpapiere des Anlagevermögens</v>
      </c>
      <c r="D21" s="23"/>
      <c r="E21" s="27">
        <f>'[4]Eingabe Bilanz'!E22</f>
        <v>8691.96</v>
      </c>
      <c r="F21" s="24"/>
      <c r="G21" s="27">
        <f>'[4]Eingabe Bilanz'!G22</f>
        <v>8691.96</v>
      </c>
      <c r="H21" s="23"/>
      <c r="I21" s="23"/>
      <c r="J21" s="26" t="str">
        <f>'[4]Eingabe Bilanz'!J24</f>
        <v> 3.</v>
      </c>
      <c r="K21" s="26" t="str">
        <f>'[4]Eingabe Bilanz'!K24</f>
        <v>Sonderposten aus Zuwendungen Dritter</v>
      </c>
      <c r="L21" s="23"/>
      <c r="M21" s="24">
        <f>'[4]Eingabe Bilanz'!M24</f>
        <v>277340</v>
      </c>
      <c r="N21" s="24"/>
      <c r="O21" s="24">
        <f>'[4]Eingabe Bilanz'!O24</f>
        <v>382981</v>
      </c>
    </row>
    <row r="22" spans="1:15" ht="11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6"/>
      <c r="M22" s="28">
        <f>'[4]Eingabe Bilanz'!M25</f>
        <v>29325528.409999996</v>
      </c>
      <c r="N22" s="29"/>
      <c r="O22" s="28">
        <f>'[4]Eingabe Bilanz'!O25</f>
        <v>30725408.95</v>
      </c>
    </row>
    <row r="23" spans="1:15" ht="11.25" customHeight="1">
      <c r="A23" s="23"/>
      <c r="B23" s="23"/>
      <c r="C23" s="23"/>
      <c r="D23" s="26"/>
      <c r="E23" s="28">
        <f>'[4]Eingabe Bilanz'!E24</f>
        <v>30231068.61</v>
      </c>
      <c r="F23" s="29"/>
      <c r="G23" s="28">
        <f>'[4]Eingabe Bilanz'!G24</f>
        <v>31639297.150000002</v>
      </c>
      <c r="H23" s="23"/>
      <c r="I23" s="23"/>
      <c r="J23" s="23"/>
      <c r="K23" s="23"/>
      <c r="L23" s="23"/>
      <c r="M23" s="24"/>
      <c r="N23" s="24"/>
      <c r="O23" s="24"/>
    </row>
    <row r="24" spans="1:15" ht="11.25" customHeight="1">
      <c r="A24" s="23"/>
      <c r="B24" s="23"/>
      <c r="C24" s="23"/>
      <c r="D24" s="23"/>
      <c r="E24" s="23"/>
      <c r="F24" s="23"/>
      <c r="G24" s="23"/>
      <c r="H24" s="23"/>
      <c r="I24" s="20" t="str">
        <f>'[4]Eingabe Bilanz'!I27</f>
        <v>C.</v>
      </c>
      <c r="J24" s="20" t="str">
        <f>'[4]Eingabe Bilanz'!J27</f>
        <v>Rückstellungen</v>
      </c>
      <c r="K24" s="20"/>
      <c r="L24" s="20"/>
      <c r="M24" s="24"/>
      <c r="N24" s="24"/>
      <c r="O24" s="24"/>
    </row>
    <row r="25" spans="1:15" ht="11.25" customHeight="1">
      <c r="A25" s="20" t="str">
        <f>'[4]Eingabe Bilanz'!A26</f>
        <v>C.</v>
      </c>
      <c r="B25" s="20" t="str">
        <f>'[4]Eingabe Bilanz'!B26</f>
        <v>Umlaufvermögen</v>
      </c>
      <c r="C25" s="20"/>
      <c r="D25" s="20"/>
      <c r="E25" s="24"/>
      <c r="F25" s="24"/>
      <c r="G25" s="24"/>
      <c r="H25" s="23"/>
      <c r="I25" s="23"/>
      <c r="J25" s="26" t="str">
        <f>'[4]Eingabe Bilanz'!J28</f>
        <v> 1.</v>
      </c>
      <c r="K25" s="26" t="str">
        <f>'[4]Eingabe Bilanz'!K28</f>
        <v>Pensionsrückstellungen</v>
      </c>
      <c r="L25" s="23"/>
      <c r="M25" s="24">
        <f>'[4]Eingabe Bilanz'!M28</f>
        <v>0</v>
      </c>
      <c r="N25" s="24"/>
      <c r="O25" s="24">
        <f>'[4]Eingabe Bilanz'!O28</f>
        <v>72541</v>
      </c>
    </row>
    <row r="26" spans="1:15" ht="11.25" customHeight="1">
      <c r="A26" s="26" t="str">
        <f>'[4]Eingabe Bilanz'!A27</f>
        <v>I.</v>
      </c>
      <c r="B26" s="26" t="str">
        <f>'[4]Eingabe Bilanz'!B27</f>
        <v>Vorräte</v>
      </c>
      <c r="C26" s="23"/>
      <c r="D26" s="23"/>
      <c r="E26" s="24"/>
      <c r="F26" s="24"/>
      <c r="G26" s="24"/>
      <c r="H26" s="23"/>
      <c r="I26" s="23"/>
      <c r="J26" s="26" t="str">
        <f>'[4]Eingabe Bilanz'!J30</f>
        <v> 3.</v>
      </c>
      <c r="K26" s="26" t="str">
        <f>'[4]Eingabe Bilanz'!K30</f>
        <v>Sonstige Rückstellungen</v>
      </c>
      <c r="L26" s="23"/>
      <c r="M26" s="24">
        <f>'[4]Eingabe Bilanz'!M30</f>
        <v>9933712</v>
      </c>
      <c r="N26" s="24"/>
      <c r="O26" s="24">
        <f>'[4]Eingabe Bilanz'!O30</f>
        <v>10427089.89</v>
      </c>
    </row>
    <row r="27" spans="1:15" ht="11.25" customHeight="1">
      <c r="A27" s="23"/>
      <c r="B27" s="26" t="str">
        <f>'[4]Eingabe Bilanz'!B28</f>
        <v> 1.</v>
      </c>
      <c r="C27" s="26" t="str">
        <f>'[4]Eingabe Bilanz'!C28</f>
        <v>Roh-, Hilfs- und Betriebsstoffe</v>
      </c>
      <c r="D27" s="23"/>
      <c r="E27" s="24">
        <f>'[4]Eingabe Bilanz'!E28</f>
        <v>199054.81</v>
      </c>
      <c r="F27" s="24"/>
      <c r="G27" s="24">
        <f>'[4]Eingabe Bilanz'!G28</f>
        <v>207937.39</v>
      </c>
      <c r="H27" s="23"/>
      <c r="I27" s="23"/>
      <c r="J27" s="23"/>
      <c r="K27" s="23"/>
      <c r="L27" s="31"/>
      <c r="M27" s="28">
        <f>'[4]Eingabe Bilanz'!M31</f>
        <v>9933712</v>
      </c>
      <c r="N27" s="29"/>
      <c r="O27" s="28">
        <f>'[4]Eingabe Bilanz'!O31</f>
        <v>10499630.89</v>
      </c>
    </row>
    <row r="28" spans="1:12" ht="11.25" customHeight="1">
      <c r="A28" s="23"/>
      <c r="B28" s="26"/>
      <c r="C28" s="26"/>
      <c r="D28" s="31"/>
      <c r="E28" s="30">
        <f>'[4]Eingabe Bilanz'!E31</f>
        <v>199054.81</v>
      </c>
      <c r="F28" s="23"/>
      <c r="G28" s="30">
        <f>'[4]Eingabe Bilanz'!G31</f>
        <v>207937.39</v>
      </c>
      <c r="H28" s="23"/>
      <c r="I28" s="23"/>
      <c r="J28" s="23"/>
      <c r="K28" s="23"/>
      <c r="L28" s="26"/>
    </row>
    <row r="29" spans="1:15" ht="11.25" customHeight="1">
      <c r="A29" s="23"/>
      <c r="B29" s="23"/>
      <c r="C29" s="23"/>
      <c r="D29" s="23"/>
      <c r="E29" s="23"/>
      <c r="F29" s="23"/>
      <c r="G29" s="23"/>
      <c r="H29" s="23"/>
      <c r="I29" s="20" t="str">
        <f>'[4]Eingabe Bilanz'!I33</f>
        <v>D.</v>
      </c>
      <c r="J29" s="20" t="str">
        <f>'[4]Eingabe Bilanz'!J33</f>
        <v>Verbindlichkeiten</v>
      </c>
      <c r="K29" s="20"/>
      <c r="L29" s="20"/>
      <c r="M29" s="23"/>
      <c r="N29" s="23"/>
      <c r="O29" s="23"/>
    </row>
    <row r="30" spans="1:15" ht="11.25" customHeight="1">
      <c r="A30" s="26" t="str">
        <f>'[4]Eingabe Bilanz'!A33</f>
        <v>II.</v>
      </c>
      <c r="B30" s="26" t="str">
        <f>'[4]Eingabe Bilanz'!B33</f>
        <v>Forderungen und sonstige Vermögensgegenstände</v>
      </c>
      <c r="C30" s="23"/>
      <c r="D30" s="23"/>
      <c r="E30" s="24"/>
      <c r="F30" s="24"/>
      <c r="G30" s="24"/>
      <c r="H30" s="23"/>
      <c r="I30" s="23"/>
      <c r="J30" s="26" t="str">
        <f>'[4]Eingabe Bilanz'!J37</f>
        <v> 3.</v>
      </c>
      <c r="K30" s="26" t="str">
        <f>'[4]Eingabe Bilanz'!K37</f>
        <v>Verbindlichkeiten aus Lieferungen und Leistungen</v>
      </c>
      <c r="L30" s="23"/>
      <c r="M30" s="24">
        <f>'[4]Eingabe Bilanz'!M37</f>
        <v>941479.44</v>
      </c>
      <c r="N30" s="24"/>
      <c r="O30" s="24">
        <f>'[4]Eingabe Bilanz'!O37</f>
        <v>1388633.24</v>
      </c>
    </row>
    <row r="31" spans="1:15" ht="11.25" customHeight="1">
      <c r="A31" s="23"/>
      <c r="B31" s="26" t="str">
        <f>'[4]Eingabe Bilanz'!B34</f>
        <v> 1.</v>
      </c>
      <c r="C31" s="26" t="str">
        <f>'[4]Eingabe Bilanz'!C34</f>
        <v>Forderungen aus Lieferungen und Leistungen</v>
      </c>
      <c r="D31" s="23"/>
      <c r="E31" s="24">
        <f>'[4]Eingabe Bilanz'!E34</f>
        <v>9841136.75</v>
      </c>
      <c r="F31" s="24"/>
      <c r="G31" s="24">
        <f>'[4]Eingabe Bilanz'!G34</f>
        <v>9505100.38</v>
      </c>
      <c r="H31" s="23"/>
      <c r="I31" s="23"/>
      <c r="J31" s="26"/>
      <c r="K31" s="32" t="str">
        <f>'[4]Eingabe Bilanz'!K38</f>
        <v>-</v>
      </c>
      <c r="L31" s="26" t="str">
        <f>'[4]Eingabe Bilanz'!L38</f>
        <v>davon mit einer Restlaufzeit bis zu einem Jahr</v>
      </c>
      <c r="M31" s="24"/>
      <c r="N31" s="24"/>
      <c r="O31" s="24"/>
    </row>
    <row r="32" spans="1:15" ht="11.25" customHeight="1">
      <c r="A32" s="23"/>
      <c r="B32" s="26"/>
      <c r="C32" s="32" t="str">
        <f>'[4]Eingabe Bilanz'!C35</f>
        <v>-</v>
      </c>
      <c r="D32" s="26" t="str">
        <f>'[4]Eingabe Bilanz'!D35</f>
        <v>davon mit einer Restlaufzeit von mehr als einem Jahr</v>
      </c>
      <c r="E32" s="24"/>
      <c r="F32" s="24"/>
      <c r="G32" s="24"/>
      <c r="H32" s="23"/>
      <c r="I32" s="23"/>
      <c r="J32" s="26"/>
      <c r="K32" s="26"/>
      <c r="L32" s="26" t="str">
        <f>'[4]Eingabe Bilanz'!L39</f>
        <v>EUR 941.479,44 (Vorjahr EUR 1.388.633,24)</v>
      </c>
      <c r="M32" s="24"/>
      <c r="N32" s="24"/>
      <c r="O32" s="24"/>
    </row>
    <row r="33" spans="1:15" ht="11.25" customHeight="1">
      <c r="A33" s="23"/>
      <c r="B33" s="26"/>
      <c r="C33" s="26"/>
      <c r="D33" s="26" t="str">
        <f>'[4]Eingabe Bilanz'!D36</f>
        <v>EUR 0,00 (Vorjahr EUR 0,00)</v>
      </c>
      <c r="E33" s="24"/>
      <c r="F33" s="24"/>
      <c r="G33" s="24"/>
      <c r="H33" s="23"/>
      <c r="I33" s="23"/>
      <c r="J33" s="26" t="str">
        <f>'[4]Eingabe Bilanz'!J40</f>
        <v> 5.</v>
      </c>
      <c r="K33" s="26" t="str">
        <f>'[4]Eingabe Bilanz'!K40</f>
        <v>Verbindlichkeiten gegenüber dem Krankenhausträger</v>
      </c>
      <c r="L33" s="23"/>
      <c r="M33" s="24">
        <f>'[4]Eingabe Bilanz'!M40</f>
        <v>1273568.57</v>
      </c>
      <c r="N33" s="24"/>
      <c r="O33" s="24">
        <f>'[4]Eingabe Bilanz'!O40</f>
        <v>394727.28</v>
      </c>
    </row>
    <row r="34" spans="1:15" ht="11.25" customHeight="1">
      <c r="A34" s="23"/>
      <c r="B34" s="26" t="str">
        <f>'[4]Eingabe Bilanz'!B37</f>
        <v> 2.</v>
      </c>
      <c r="C34" s="26" t="str">
        <f>'[4]Eingabe Bilanz'!C37</f>
        <v>Forderungen an Gesellschafter bzw. Krankenhausträger</v>
      </c>
      <c r="D34" s="23"/>
      <c r="E34" s="24">
        <f>'[4]Eingabe Bilanz'!E37</f>
        <v>6236065.56</v>
      </c>
      <c r="F34" s="24"/>
      <c r="G34" s="24">
        <f>'[4]Eingabe Bilanz'!G37</f>
        <v>5606818.52</v>
      </c>
      <c r="H34" s="23"/>
      <c r="I34" s="23"/>
      <c r="J34" s="26"/>
      <c r="K34" s="32" t="str">
        <f>'[4]Eingabe Bilanz'!K41</f>
        <v>-</v>
      </c>
      <c r="L34" s="26" t="str">
        <f>'[4]Eingabe Bilanz'!L41</f>
        <v>davon mit einer Restlaufzeit bis zu einem Jahr</v>
      </c>
      <c r="M34" s="24"/>
      <c r="N34" s="24"/>
      <c r="O34" s="24"/>
    </row>
    <row r="35" spans="1:15" ht="11.25" customHeight="1">
      <c r="A35" s="23"/>
      <c r="B35" s="26"/>
      <c r="C35" s="32" t="str">
        <f>'[4]Eingabe Bilanz'!C38</f>
        <v>-</v>
      </c>
      <c r="D35" s="26" t="str">
        <f>'[4]Eingabe Bilanz'!D38</f>
        <v>davon mit einer Restlaufzeit von mehr als einem Jahr</v>
      </c>
      <c r="E35" s="24"/>
      <c r="F35" s="24"/>
      <c r="G35" s="24"/>
      <c r="H35" s="23"/>
      <c r="I35" s="23"/>
      <c r="J35" s="26"/>
      <c r="K35" s="26"/>
      <c r="L35" s="26" t="str">
        <f>'[4]Eingabe Bilanz'!L42</f>
        <v>EUR 1.273568,57 (Vorjahr EUR 394.727,28)</v>
      </c>
      <c r="M35" s="24"/>
      <c r="N35" s="24"/>
      <c r="O35" s="24"/>
    </row>
    <row r="36" spans="1:15" ht="11.25" customHeight="1">
      <c r="A36" s="23"/>
      <c r="B36" s="26"/>
      <c r="C36" s="26"/>
      <c r="D36" s="26" t="str">
        <f>'[4]Eingabe Bilanz'!D39</f>
        <v>EUR 0,00 (Vorjahr EUR 0,00)</v>
      </c>
      <c r="E36" s="24"/>
      <c r="F36" s="24"/>
      <c r="G36" s="24"/>
      <c r="H36" s="23"/>
      <c r="I36" s="23"/>
      <c r="J36" s="26" t="str">
        <f>'[4]Eingabe Bilanz'!J43</f>
        <v> 6.</v>
      </c>
      <c r="K36" s="26" t="str">
        <f>'[4]Eingabe Bilanz'!K43</f>
        <v>Verbindlichkeiten nach dem Krankenhausfinanzierungsgesetz</v>
      </c>
      <c r="L36" s="23"/>
      <c r="M36" s="24">
        <f>'[4]Eingabe Bilanz'!M43</f>
        <v>4486841.11</v>
      </c>
      <c r="N36" s="24"/>
      <c r="O36" s="24">
        <f>'[4]Eingabe Bilanz'!O43</f>
        <v>2288619.09</v>
      </c>
    </row>
    <row r="37" spans="1:15" ht="11.25" customHeight="1">
      <c r="A37" s="23"/>
      <c r="B37" s="26" t="str">
        <f>'[4]Eingabe Bilanz'!B40</f>
        <v> 3.</v>
      </c>
      <c r="C37" s="26" t="str">
        <f>'[4]Eingabe Bilanz'!C40</f>
        <v>Forderungen nach dem Krankenhausfinanzierungsrecht</v>
      </c>
      <c r="D37" s="23"/>
      <c r="E37" s="24">
        <f>'[4]Eingabe Bilanz'!E40</f>
        <v>3012857.17</v>
      </c>
      <c r="F37" s="24"/>
      <c r="G37" s="24">
        <f>'[4]Eingabe Bilanz'!G40</f>
        <v>762233.06</v>
      </c>
      <c r="H37" s="23"/>
      <c r="I37" s="23"/>
      <c r="J37" s="26"/>
      <c r="K37" s="32" t="str">
        <f>'[4]Eingabe Bilanz'!K44</f>
        <v>-</v>
      </c>
      <c r="L37" s="26" t="str">
        <f>'[4]Eingabe Bilanz'!L44</f>
        <v>davon nach der BPflV</v>
      </c>
      <c r="M37" s="24"/>
      <c r="N37" s="24"/>
      <c r="O37" s="24"/>
    </row>
    <row r="38" spans="1:15" ht="11.25" customHeight="1">
      <c r="A38" s="23"/>
      <c r="B38" s="26"/>
      <c r="C38" s="26" t="str">
        <f>'[4]Eingabe Bilanz'!C41</f>
        <v>-</v>
      </c>
      <c r="D38" s="26" t="str">
        <f>'[4]Eingabe Bilanz'!D41</f>
        <v>davon nach der BPflV</v>
      </c>
      <c r="E38" s="24"/>
      <c r="F38" s="24"/>
      <c r="G38" s="24"/>
      <c r="H38" s="23"/>
      <c r="I38" s="23"/>
      <c r="J38" s="26"/>
      <c r="K38" s="26"/>
      <c r="L38" s="26" t="str">
        <f>'[4]Eingabe Bilanz'!L45</f>
        <v>EUR 1.390.833,00 (Vorjahr EUR 1.390.833,00)</v>
      </c>
      <c r="M38" s="24"/>
      <c r="N38" s="24"/>
      <c r="O38" s="24"/>
    </row>
    <row r="39" spans="1:15" ht="11.25" customHeight="1">
      <c r="A39" s="23"/>
      <c r="B39" s="26"/>
      <c r="C39" s="26"/>
      <c r="D39" s="26" t="str">
        <f>'[4]Eingabe Bilanz'!D42</f>
        <v>EUR 209.779,00 (Vorjahr EUR 243.191,09)</v>
      </c>
      <c r="E39" s="24"/>
      <c r="F39" s="24"/>
      <c r="G39" s="24"/>
      <c r="H39" s="23"/>
      <c r="I39" s="20"/>
      <c r="J39" s="26"/>
      <c r="K39" s="32" t="str">
        <f>'[4]Eingabe Bilanz'!K46</f>
        <v>-</v>
      </c>
      <c r="L39" s="26" t="str">
        <f>'[4]Eingabe Bilanz'!L46</f>
        <v>davon mit einer Restlaufzeit bis zu einem Jahr</v>
      </c>
      <c r="M39" s="24"/>
      <c r="N39" s="24"/>
      <c r="O39" s="24"/>
    </row>
    <row r="40" spans="1:15" ht="11.25" customHeight="1">
      <c r="A40" s="23"/>
      <c r="B40" s="26"/>
      <c r="C40" s="32" t="str">
        <f>'[4]Eingabe Bilanz'!C43</f>
        <v>-</v>
      </c>
      <c r="D40" s="26" t="str">
        <f>'[4]Eingabe Bilanz'!D43</f>
        <v>davon mit einer Restlaufzeit von mehr als einem Jahr</v>
      </c>
      <c r="E40" s="24"/>
      <c r="F40" s="24"/>
      <c r="G40" s="24"/>
      <c r="H40" s="23"/>
      <c r="I40" s="23"/>
      <c r="J40" s="26"/>
      <c r="K40" s="26"/>
      <c r="L40" s="26" t="str">
        <f>'[4]Eingabe Bilanz'!L47</f>
        <v>EUR 4.486.841,11 (Vorjahr EUR 2.288.619,09)</v>
      </c>
      <c r="M40" s="24"/>
      <c r="N40" s="24"/>
      <c r="O40" s="24"/>
    </row>
    <row r="41" spans="1:15" ht="11.25" customHeight="1">
      <c r="A41" s="23"/>
      <c r="B41" s="26"/>
      <c r="C41" s="26"/>
      <c r="D41" s="26" t="str">
        <f>'[4]Eingabe Bilanz'!D44</f>
        <v>EUR 1.673.000,00 (Vorjahr EUR 0,00)</v>
      </c>
      <c r="E41" s="24"/>
      <c r="F41" s="24"/>
      <c r="G41" s="24"/>
      <c r="H41" s="23"/>
      <c r="I41" s="23"/>
      <c r="J41" s="26" t="str">
        <f>'[4]Eingabe Bilanz'!J48</f>
        <v> 7.</v>
      </c>
      <c r="K41" s="26" t="str">
        <f>'[4]Eingabe Bilanz'!K48</f>
        <v>Verbindlichkeiten aus sonstigen Zuwendungen</v>
      </c>
      <c r="L41" s="23"/>
      <c r="M41" s="24">
        <f>'[4]Eingabe Bilanz'!M48</f>
        <v>831279.51</v>
      </c>
      <c r="N41" s="23"/>
      <c r="O41" s="24">
        <f>'[4]Eingabe Bilanz'!O48</f>
        <v>816379.33</v>
      </c>
    </row>
    <row r="42" spans="1:15" ht="11.25" customHeight="1">
      <c r="A42" s="23"/>
      <c r="B42" s="26" t="str">
        <f>'[4]Eingabe Bilanz'!B45</f>
        <v> 6.</v>
      </c>
      <c r="C42" s="26" t="str">
        <f>'[4]Eingabe Bilanz'!C45</f>
        <v>Sonstige Vermögensgegenstände</v>
      </c>
      <c r="D42" s="23"/>
      <c r="E42" s="24">
        <f>'[4]Eingabe Bilanz'!E45</f>
        <v>695452.74</v>
      </c>
      <c r="F42" s="24"/>
      <c r="G42" s="24">
        <f>'[4]Eingabe Bilanz'!G45</f>
        <v>459211.7</v>
      </c>
      <c r="H42" s="23"/>
      <c r="I42" s="23"/>
      <c r="J42" s="26"/>
      <c r="K42" s="32" t="str">
        <f>'[4]Eingabe Bilanz'!K49</f>
        <v>-</v>
      </c>
      <c r="L42" s="26" t="str">
        <f>'[4]Eingabe Bilanz'!L49</f>
        <v>davon mit einer Restlaufzeit bis zu einem Jahr</v>
      </c>
      <c r="M42" s="33"/>
      <c r="N42" s="23"/>
      <c r="O42" s="33"/>
    </row>
    <row r="43" spans="1:15" ht="11.25" customHeight="1">
      <c r="A43" s="23"/>
      <c r="B43" s="26"/>
      <c r="C43" s="32" t="str">
        <f>'[4]Eingabe Bilanz'!C46</f>
        <v>-</v>
      </c>
      <c r="D43" s="26" t="str">
        <f>'[4]Eingabe Bilanz'!D46</f>
        <v>davon mit einer Restlaufzeit von mehr als einem Jahr</v>
      </c>
      <c r="E43" s="29"/>
      <c r="F43" s="24"/>
      <c r="G43" s="29"/>
      <c r="H43" s="23"/>
      <c r="I43" s="23"/>
      <c r="J43" s="26"/>
      <c r="K43" s="26"/>
      <c r="L43" s="26" t="str">
        <f>'[4]Eingabe Bilanz'!L50</f>
        <v>EUR 831.279,51 (Vorjahr EUR 816.379,33)</v>
      </c>
      <c r="M43" s="23"/>
      <c r="N43" s="23"/>
      <c r="O43" s="23"/>
    </row>
    <row r="44" spans="1:15" ht="11.25" customHeight="1">
      <c r="A44" s="23"/>
      <c r="B44" s="26"/>
      <c r="C44" s="26"/>
      <c r="D44" s="26" t="str">
        <f>'[4]Eingabe Bilanz'!D47</f>
        <v>EUR 0,00 (Vorjahr EUR 0,00)</v>
      </c>
      <c r="E44" s="29"/>
      <c r="F44" s="24"/>
      <c r="G44" s="29"/>
      <c r="H44" s="23"/>
      <c r="J44" s="26" t="str">
        <f>'[4]Eingabe Bilanz'!J51</f>
        <v>10.</v>
      </c>
      <c r="K44" s="26" t="str">
        <f>'[4]Eingabe Bilanz'!K51</f>
        <v>sonstige Verbindlichkeiten</v>
      </c>
      <c r="L44" s="23"/>
      <c r="M44" s="24">
        <f>'[4]Eingabe Bilanz'!M51</f>
        <v>448392.44</v>
      </c>
      <c r="N44" s="24"/>
      <c r="O44" s="24">
        <f>'[4]Eingabe Bilanz'!O51</f>
        <v>239717.23</v>
      </c>
    </row>
    <row r="45" spans="1:15" ht="11.25" customHeight="1">
      <c r="A45" s="23"/>
      <c r="B45" s="23"/>
      <c r="C45" s="23"/>
      <c r="D45" s="23"/>
      <c r="E45" s="30">
        <f>'[4]Eingabe Bilanz'!E48</f>
        <v>19785512.219999995</v>
      </c>
      <c r="F45" s="24"/>
      <c r="G45" s="30">
        <f>'[4]Eingabe Bilanz'!G48</f>
        <v>16333363.66</v>
      </c>
      <c r="H45" s="23"/>
      <c r="J45" s="26"/>
      <c r="K45" s="32" t="str">
        <f>'[4]Eingabe Bilanz'!K52</f>
        <v>-</v>
      </c>
      <c r="L45" s="26" t="str">
        <f>'[4]Eingabe Bilanz'!L52</f>
        <v>davon mit einer Restlaufzeit bis zu einem Jahr</v>
      </c>
      <c r="M45" s="24"/>
      <c r="N45" s="24"/>
      <c r="O45" s="24"/>
    </row>
    <row r="46" spans="1:15" ht="11.25" customHeight="1">
      <c r="A46" s="23"/>
      <c r="B46" s="23"/>
      <c r="C46" s="23"/>
      <c r="D46" s="26"/>
      <c r="E46" s="29"/>
      <c r="F46" s="29"/>
      <c r="G46" s="29"/>
      <c r="H46" s="23"/>
      <c r="J46" s="26"/>
      <c r="K46" s="26"/>
      <c r="L46" s="26" t="str">
        <f>'[4]Eingabe Bilanz'!L53</f>
        <v>EUR 448.392,44 (Vorjahr EUR 239.717,23)</v>
      </c>
      <c r="M46" s="24"/>
      <c r="N46" s="24"/>
      <c r="O46" s="24"/>
    </row>
    <row r="47" spans="1:15" ht="11.25" customHeight="1">
      <c r="A47" s="26" t="str">
        <f>'[4]Eingabe Bilanz'!A50</f>
        <v>IV.</v>
      </c>
      <c r="B47" s="26" t="str">
        <f>'[4]Eingabe Bilanz'!B50</f>
        <v>Kassenbestand, Guthaben bei Kreditinstituten</v>
      </c>
      <c r="C47" s="23"/>
      <c r="D47" s="23"/>
      <c r="E47" s="27">
        <f>'[4]Eingabe Bilanz'!E50</f>
        <v>439475.35</v>
      </c>
      <c r="F47" s="24"/>
      <c r="G47" s="27">
        <f>'[4]Eingabe Bilanz'!G50</f>
        <v>1538590.05</v>
      </c>
      <c r="H47" s="23"/>
      <c r="J47" s="23"/>
      <c r="K47" s="23"/>
      <c r="L47" s="23"/>
      <c r="M47" s="28">
        <f>'[4]Eingabe Bilanz'!M54</f>
        <v>7981561.07</v>
      </c>
      <c r="N47" s="29"/>
      <c r="O47" s="28">
        <f>'[4]Eingabe Bilanz'!O54</f>
        <v>5128076.17</v>
      </c>
    </row>
    <row r="48" spans="1:8" ht="11.25" customHeight="1">
      <c r="A48" s="23"/>
      <c r="B48" s="23"/>
      <c r="C48" s="23"/>
      <c r="D48" s="23"/>
      <c r="E48" s="23"/>
      <c r="F48" s="23"/>
      <c r="G48" s="23"/>
      <c r="H48" s="23"/>
    </row>
    <row r="49" spans="1:12" ht="11.25" customHeight="1">
      <c r="A49" s="23"/>
      <c r="B49" s="23"/>
      <c r="C49" s="23"/>
      <c r="D49" s="26"/>
      <c r="E49" s="28">
        <f>'[4]Eingabe Bilanz'!E52</f>
        <v>20424042.379999995</v>
      </c>
      <c r="F49" s="29"/>
      <c r="G49" s="28">
        <f>'[4]Eingabe Bilanz'!G52</f>
        <v>18079891.1</v>
      </c>
      <c r="H49" s="23"/>
      <c r="I49" s="19"/>
      <c r="J49" s="19"/>
      <c r="K49" s="19"/>
      <c r="L49" s="19"/>
    </row>
    <row r="50" spans="1:12" ht="11.25" customHeight="1">
      <c r="A50" s="23"/>
      <c r="B50" s="23"/>
      <c r="C50" s="23"/>
      <c r="D50" s="23"/>
      <c r="E50" s="23"/>
      <c r="F50" s="23"/>
      <c r="G50" s="23"/>
      <c r="H50" s="23"/>
      <c r="J50" s="34"/>
      <c r="K50" s="34"/>
      <c r="L50" s="34"/>
    </row>
    <row r="51" spans="1:16" ht="11.25" customHeight="1">
      <c r="A51" s="20" t="str">
        <f>'[4]Eingabe Bilanz'!A54</f>
        <v>E.</v>
      </c>
      <c r="B51" s="20" t="str">
        <f>'[4]Eingabe Bilanz'!B54</f>
        <v>Rechnungsabgrenzungsposten</v>
      </c>
      <c r="C51" s="20"/>
      <c r="D51" s="20"/>
      <c r="E51" s="24"/>
      <c r="F51" s="24"/>
      <c r="G51" s="24"/>
      <c r="H51" s="23"/>
      <c r="I51" s="19"/>
      <c r="J51" s="19"/>
      <c r="K51" s="19"/>
      <c r="L51" s="19"/>
      <c r="M51" s="19"/>
      <c r="N51" s="19"/>
      <c r="O51" s="19"/>
      <c r="P51" s="19"/>
    </row>
    <row r="52" spans="1:7" ht="11.25" customHeight="1" thickBot="1">
      <c r="A52" s="23"/>
      <c r="B52" s="26" t="str">
        <f>'[4]Eingabe Bilanz'!B55</f>
        <v> 2.</v>
      </c>
      <c r="C52" s="26" t="str">
        <f>'[4]Eingabe Bilanz'!C55</f>
        <v>andere Abgrenzungsposten</v>
      </c>
      <c r="D52" s="26"/>
      <c r="E52" s="35">
        <f>'[4]Eingabe Bilanz'!E55</f>
        <v>28335.89</v>
      </c>
      <c r="F52" s="29"/>
      <c r="G52" s="35">
        <f>'[4]Eingabe Bilanz'!G55</f>
        <v>33637.36</v>
      </c>
    </row>
    <row r="53" spans="1:17" s="19" customFormat="1" ht="11.25" customHeight="1">
      <c r="A53" s="23"/>
      <c r="B53" s="23"/>
      <c r="C53" s="26"/>
      <c r="D53" s="26"/>
      <c r="E53" s="29"/>
      <c r="F53" s="29"/>
      <c r="G53" s="29"/>
      <c r="H53" s="25"/>
      <c r="P53" s="25"/>
      <c r="Q53" s="25"/>
    </row>
    <row r="54" spans="1:17" ht="15" customHeight="1" thickBot="1">
      <c r="A54" s="23"/>
      <c r="B54" s="23"/>
      <c r="C54" s="26"/>
      <c r="D54" s="26"/>
      <c r="E54" s="36">
        <f>'[4]Eingabe Bilanz'!E58</f>
        <v>50683446.879999995</v>
      </c>
      <c r="F54" s="37"/>
      <c r="G54" s="36">
        <f>'[4]Eingabe Bilanz'!G58</f>
        <v>49752825.61</v>
      </c>
      <c r="M54" s="36">
        <f>'[4]Eingabe Bilanz'!M58</f>
        <v>50683446.879999995</v>
      </c>
      <c r="N54" s="19"/>
      <c r="O54" s="36">
        <f>'[4]Eingabe Bilanz'!O58</f>
        <v>49752825.61</v>
      </c>
      <c r="Q54" s="19"/>
    </row>
    <row r="55" spans="1:15" ht="11.25" customHeight="1" thickTop="1">
      <c r="A55" s="23"/>
      <c r="B55" s="23"/>
      <c r="C55" s="26"/>
      <c r="D55" s="26"/>
      <c r="E55" s="38">
        <f>IF(E54=M54,"","gleiche Bilanzsumme ??")</f>
      </c>
      <c r="G55" s="39">
        <f>IF(G54=O54,"","gleiche Bilanzsumme ??")</f>
      </c>
      <c r="M55" s="38">
        <f>IF(M54=E54,"","gleiche Bilanzsumme ??")</f>
      </c>
      <c r="O55" s="38">
        <f>IF(O54=G54,"","gleiche Bilanzsumme ??")</f>
      </c>
    </row>
    <row r="56" spans="1:4" ht="11.25" customHeight="1">
      <c r="A56" s="19"/>
      <c r="B56" s="19"/>
      <c r="C56" s="19"/>
      <c r="D56" s="19"/>
    </row>
    <row r="57" ht="11.25" customHeight="1"/>
    <row r="58" s="19" customFormat="1" ht="11.25" customHeight="1"/>
    <row r="59" spans="1:4" ht="11.25" customHeight="1">
      <c r="A59" s="19"/>
      <c r="B59" s="19"/>
      <c r="C59" s="19"/>
      <c r="D59" s="19"/>
    </row>
    <row r="60" spans="9:15" ht="11.25" customHeight="1">
      <c r="I60" s="20"/>
      <c r="J60" s="23"/>
      <c r="K60" s="23"/>
      <c r="L60" s="23"/>
      <c r="M60" s="41"/>
      <c r="N60" s="23"/>
      <c r="O60" s="41"/>
    </row>
    <row r="61" spans="1:15" ht="11.25" customHeight="1">
      <c r="A61" s="23"/>
      <c r="B61" s="23"/>
      <c r="C61" s="23"/>
      <c r="D61" s="23"/>
      <c r="E61" s="23"/>
      <c r="F61" s="23"/>
      <c r="G61" s="23"/>
      <c r="I61" s="26"/>
      <c r="J61" s="23"/>
      <c r="K61" s="23"/>
      <c r="L61" s="40"/>
      <c r="M61" s="23"/>
      <c r="N61" s="23"/>
      <c r="O61" s="23"/>
    </row>
    <row r="62" spans="1:15" ht="11.25" customHeight="1">
      <c r="A62" s="23"/>
      <c r="B62" s="23"/>
      <c r="C62" s="23"/>
      <c r="D62" s="40"/>
      <c r="E62" s="23"/>
      <c r="F62" s="23"/>
      <c r="G62" s="122"/>
      <c r="H62" s="44"/>
      <c r="I62" s="45"/>
      <c r="J62" s="46"/>
      <c r="K62" s="46"/>
      <c r="L62" s="46"/>
      <c r="M62" s="46"/>
      <c r="N62" s="46"/>
      <c r="O62" s="46"/>
    </row>
    <row r="63" spans="8:16" ht="11.25" customHeight="1">
      <c r="H63" s="123"/>
      <c r="I63" s="45"/>
      <c r="J63" s="46"/>
      <c r="K63" s="46"/>
      <c r="L63" s="46"/>
      <c r="M63" s="46"/>
      <c r="N63" s="46"/>
      <c r="O63" s="46"/>
      <c r="P63" s="24"/>
    </row>
    <row r="64" spans="1:16" s="13" customFormat="1" ht="11.25" customHeight="1">
      <c r="A64" s="25"/>
      <c r="B64" s="25"/>
      <c r="C64" s="25"/>
      <c r="D64" s="25"/>
      <c r="E64" s="25"/>
      <c r="F64" s="25"/>
      <c r="G64" s="25"/>
      <c r="H64" s="124"/>
      <c r="I64" s="125"/>
      <c r="J64" s="51"/>
      <c r="K64" s="51"/>
      <c r="L64" s="51"/>
      <c r="M64" s="51"/>
      <c r="N64" s="51"/>
      <c r="O64" s="51"/>
      <c r="P64" s="126"/>
    </row>
    <row r="65" spans="1:17" ht="14.25">
      <c r="A65" s="13"/>
      <c r="B65" s="13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4.25">
      <c r="A66" s="13"/>
      <c r="B66" s="13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8" ht="14.25">
      <c r="A69" s="13"/>
      <c r="B69" s="13"/>
      <c r="C69" s="13"/>
      <c r="D69" s="13"/>
      <c r="E69" s="13"/>
      <c r="F69" s="13"/>
      <c r="G69" s="13"/>
      <c r="H69" s="47"/>
    </row>
    <row r="70" spans="2:17" s="13" customFormat="1" ht="14.25">
      <c r="B70" s="25"/>
      <c r="C70" s="25"/>
      <c r="D70" s="25"/>
      <c r="E70" s="25"/>
      <c r="F70" s="25"/>
      <c r="G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s="13" customFormat="1" ht="14.25">
      <c r="B71" s="25"/>
      <c r="C71" s="25"/>
      <c r="D71" s="25"/>
      <c r="E71" s="25"/>
      <c r="F71" s="25"/>
      <c r="G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s="13" customFormat="1" ht="14.25">
      <c r="B72" s="25"/>
      <c r="C72" s="25"/>
      <c r="D72" s="25"/>
      <c r="E72" s="25"/>
      <c r="F72" s="25"/>
      <c r="G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s="13" customFormat="1" ht="14.25">
      <c r="A73" s="25"/>
      <c r="B73" s="25"/>
      <c r="C73" s="25"/>
      <c r="D73" s="25"/>
      <c r="E73" s="25"/>
      <c r="F73" s="25"/>
      <c r="G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s="13" customFormat="1" ht="14.25">
      <c r="A74" s="25"/>
      <c r="B74" s="25"/>
      <c r="C74" s="25"/>
      <c r="D74" s="25"/>
      <c r="E74" s="25"/>
      <c r="F74" s="25"/>
      <c r="G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3" customFormat="1" ht="14.25">
      <c r="A75" s="25"/>
      <c r="B75" s="25"/>
      <c r="C75" s="25"/>
      <c r="D75" s="25"/>
      <c r="E75" s="25"/>
      <c r="F75" s="25"/>
      <c r="G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s="13" customFormat="1" ht="14.25">
      <c r="A76" s="25"/>
      <c r="B76" s="25"/>
      <c r="C76" s="25"/>
      <c r="D76" s="25"/>
      <c r="E76" s="25"/>
      <c r="F76" s="25"/>
      <c r="G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s="13" customFormat="1" ht="14.25">
      <c r="A77" s="25"/>
      <c r="B77" s="25"/>
      <c r="C77" s="25"/>
      <c r="D77" s="25"/>
      <c r="E77" s="25"/>
      <c r="F77" s="25"/>
      <c r="G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s="13" customFormat="1" ht="14.25">
      <c r="A78" s="25"/>
      <c r="B78" s="25"/>
      <c r="C78" s="25"/>
      <c r="D78" s="25"/>
      <c r="E78" s="25"/>
      <c r="F78" s="25"/>
      <c r="G78" s="25"/>
      <c r="I78" s="25"/>
      <c r="J78" s="25"/>
      <c r="K78" s="25"/>
      <c r="L78" s="25"/>
      <c r="M78" s="25"/>
      <c r="N78" s="25"/>
      <c r="O78" s="25"/>
      <c r="P78" s="25"/>
      <c r="Q78" s="25"/>
    </row>
  </sheetData>
  <sheetProtection password="DECD" sheet="1" objects="1" scenarios="1"/>
  <printOptions horizontalCentered="1" verticalCentered="1"/>
  <pageMargins left="0.5905511811023623" right="0.5905511811023623" top="0" bottom="0.18" header="0.15748031496062992" footer="0.15748031496062992"/>
  <pageSetup fitToHeight="1" fitToWidth="1"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GridLines="0" workbookViewId="0" topLeftCell="A1">
      <selection activeCell="B5" sqref="B5"/>
    </sheetView>
  </sheetViews>
  <sheetFormatPr defaultColWidth="11.00390625" defaultRowHeight="14.25"/>
  <cols>
    <col min="1" max="1" width="3.125" style="25" customWidth="1"/>
    <col min="2" max="2" width="55.75390625" style="25" customWidth="1"/>
    <col min="3" max="3" width="11.00390625" style="25" customWidth="1"/>
    <col min="4" max="4" width="2.50390625" style="25" customWidth="1"/>
    <col min="5" max="5" width="11.00390625" style="25" customWidth="1"/>
    <col min="6" max="6" width="5.375" style="25" customWidth="1"/>
    <col min="7" max="7" width="2.375" style="120" customWidth="1"/>
    <col min="8" max="8" width="11.50390625" style="25" customWidth="1"/>
    <col min="9" max="9" width="10.625" style="25" customWidth="1"/>
    <col min="10" max="11" width="11.625" style="23" customWidth="1"/>
    <col min="12" max="16384" width="7.00390625" style="25" customWidth="1"/>
  </cols>
  <sheetData>
    <row r="1" spans="1:11" s="51" customFormat="1" ht="14.25" customHeight="1">
      <c r="A1" s="1" t="str">
        <f>'[4]Eingabe Bilanz'!A1</f>
        <v>Rheinische Kliniken Düsseldorf</v>
      </c>
      <c r="B1" s="48"/>
      <c r="C1" s="48"/>
      <c r="D1" s="7"/>
      <c r="E1" s="7" t="s">
        <v>6</v>
      </c>
      <c r="F1" s="49"/>
      <c r="G1" s="50"/>
      <c r="J1" s="46"/>
      <c r="K1" s="46"/>
    </row>
    <row r="2" spans="1:11" s="13" customFormat="1" ht="18.75" customHeight="1">
      <c r="A2" s="52" t="str">
        <f>'[4]Eingabe Bilanz'!A2</f>
        <v>Jahresabschluss 2003</v>
      </c>
      <c r="B2" s="53"/>
      <c r="C2" s="54" t="s">
        <v>6</v>
      </c>
      <c r="D2" s="55"/>
      <c r="E2" s="55"/>
      <c r="F2" s="55"/>
      <c r="G2" s="56"/>
      <c r="J2" s="23"/>
      <c r="K2" s="23"/>
    </row>
    <row r="3" spans="1:11" s="13" customFormat="1" ht="18.75" customHeight="1">
      <c r="A3" s="1"/>
      <c r="B3" s="57"/>
      <c r="C3" s="55"/>
      <c r="D3" s="55"/>
      <c r="E3" s="55"/>
      <c r="F3" s="55"/>
      <c r="G3" s="56"/>
      <c r="J3" s="23"/>
      <c r="K3" s="23"/>
    </row>
    <row r="4" spans="1:11" s="13" customFormat="1" ht="18.75" customHeight="1">
      <c r="A4" s="58" t="s">
        <v>7</v>
      </c>
      <c r="B4" s="57"/>
      <c r="C4" s="55"/>
      <c r="D4" s="55"/>
      <c r="E4" s="55"/>
      <c r="F4" s="55"/>
      <c r="G4" s="56"/>
      <c r="J4" s="23"/>
      <c r="K4" s="23"/>
    </row>
    <row r="5" spans="1:11" s="13" customFormat="1" ht="18.75" customHeight="1">
      <c r="A5" s="1"/>
      <c r="B5" s="57"/>
      <c r="C5" s="55"/>
      <c r="D5" s="55"/>
      <c r="E5" s="55"/>
      <c r="F5" s="55"/>
      <c r="G5" s="56"/>
      <c r="J5" s="23"/>
      <c r="K5" s="23"/>
    </row>
    <row r="6" spans="1:9" ht="12" customHeight="1">
      <c r="A6" s="17"/>
      <c r="B6" s="59"/>
      <c r="C6" s="18">
        <f>'[4]Eingabe Bilanz'!E7</f>
        <v>2003</v>
      </c>
      <c r="D6" s="18"/>
      <c r="E6" s="18">
        <f>'[4]Eingabe Bilanz'!G7</f>
        <v>2002</v>
      </c>
      <c r="F6" s="18"/>
      <c r="G6" s="60"/>
      <c r="H6" s="18" t="s">
        <v>8</v>
      </c>
      <c r="I6" s="18" t="str">
        <f>H6</f>
        <v>( + / - )</v>
      </c>
    </row>
    <row r="7" spans="1:11" ht="12.75" customHeight="1">
      <c r="A7" s="61"/>
      <c r="B7" s="61"/>
      <c r="C7" s="62" t="s">
        <v>5</v>
      </c>
      <c r="D7" s="63"/>
      <c r="E7" s="62" t="s">
        <v>5</v>
      </c>
      <c r="F7" s="62"/>
      <c r="G7" s="64"/>
      <c r="H7" s="65"/>
      <c r="I7" s="65"/>
      <c r="J7" s="66">
        <f>C6</f>
        <v>2003</v>
      </c>
      <c r="K7" s="66">
        <f>E6</f>
        <v>2002</v>
      </c>
    </row>
    <row r="8" spans="1:11" s="23" customFormat="1" ht="11.25" customHeight="1">
      <c r="A8" s="26" t="s">
        <v>9</v>
      </c>
      <c r="B8" s="26" t="s">
        <v>10</v>
      </c>
      <c r="C8" s="67">
        <v>42753443.23</v>
      </c>
      <c r="D8" s="24"/>
      <c r="E8" s="67">
        <v>43172626.81</v>
      </c>
      <c r="F8" s="24"/>
      <c r="G8" s="68"/>
      <c r="H8" s="24">
        <f aca="true" t="shared" si="0" ref="H8:H15">SUM(C8-E8)</f>
        <v>-419183.58000000566</v>
      </c>
      <c r="I8" s="69">
        <f aca="true" t="shared" si="1" ref="I8:I15">SUM(H8/E8)</f>
        <v>-0.009709475910391232</v>
      </c>
      <c r="J8" s="70"/>
      <c r="K8" s="33"/>
    </row>
    <row r="9" spans="1:10" s="23" customFormat="1" ht="11.25" customHeight="1">
      <c r="A9" s="26" t="s">
        <v>11</v>
      </c>
      <c r="B9" s="26" t="s">
        <v>12</v>
      </c>
      <c r="C9" s="67">
        <v>529948.49</v>
      </c>
      <c r="D9" s="24"/>
      <c r="E9" s="67">
        <v>847643.65</v>
      </c>
      <c r="F9" s="24"/>
      <c r="G9" s="68"/>
      <c r="H9" s="24">
        <f t="shared" si="0"/>
        <v>-317695.16000000003</v>
      </c>
      <c r="I9" s="69">
        <f t="shared" si="1"/>
        <v>-0.3747980180114604</v>
      </c>
      <c r="J9" s="71"/>
    </row>
    <row r="10" spans="1:11" s="23" customFormat="1" ht="11.25" customHeight="1">
      <c r="A10" s="26" t="s">
        <v>13</v>
      </c>
      <c r="B10" s="26" t="s">
        <v>14</v>
      </c>
      <c r="C10" s="67">
        <v>1530159.36</v>
      </c>
      <c r="D10" s="24"/>
      <c r="E10" s="67">
        <v>1291627.98</v>
      </c>
      <c r="F10" s="24"/>
      <c r="G10" s="68"/>
      <c r="H10" s="24">
        <f t="shared" si="0"/>
        <v>238531.38000000012</v>
      </c>
      <c r="I10" s="69">
        <f t="shared" si="1"/>
        <v>0.18467498667843982</v>
      </c>
      <c r="J10" s="72" t="s">
        <v>15</v>
      </c>
      <c r="K10" s="73"/>
    </row>
    <row r="11" spans="1:11" s="23" customFormat="1" ht="11.25" customHeight="1">
      <c r="A11" s="26" t="s">
        <v>16</v>
      </c>
      <c r="B11" s="26" t="s">
        <v>17</v>
      </c>
      <c r="C11" s="67">
        <v>603791.77</v>
      </c>
      <c r="D11" s="24"/>
      <c r="E11" s="67">
        <v>670732.67</v>
      </c>
      <c r="F11" s="24"/>
      <c r="G11" s="68"/>
      <c r="H11" s="24">
        <f t="shared" si="0"/>
        <v>-66940.90000000002</v>
      </c>
      <c r="I11" s="69">
        <f t="shared" si="1"/>
        <v>-0.09980265311961026</v>
      </c>
      <c r="J11" s="70">
        <f>SUM(C8:C11)</f>
        <v>45417342.85</v>
      </c>
      <c r="K11" s="24">
        <f>SUM(E8:E11)</f>
        <v>45982631.11</v>
      </c>
    </row>
    <row r="12" spans="1:9" s="23" customFormat="1" ht="11.25" customHeight="1" hidden="1">
      <c r="A12" s="26" t="s">
        <v>18</v>
      </c>
      <c r="B12" s="26" t="s">
        <v>19</v>
      </c>
      <c r="C12" s="67">
        <v>0</v>
      </c>
      <c r="D12" s="24"/>
      <c r="E12" s="67">
        <v>0</v>
      </c>
      <c r="F12" s="24"/>
      <c r="G12" s="68"/>
      <c r="H12" s="24">
        <f t="shared" si="0"/>
        <v>0</v>
      </c>
      <c r="I12" s="69" t="e">
        <f t="shared" si="1"/>
        <v>#DIV/0!</v>
      </c>
    </row>
    <row r="13" spans="1:9" s="23" customFormat="1" ht="11.25" customHeight="1" hidden="1">
      <c r="A13" s="26" t="s">
        <v>20</v>
      </c>
      <c r="B13" s="26" t="s">
        <v>21</v>
      </c>
      <c r="C13" s="67">
        <v>0</v>
      </c>
      <c r="D13" s="24"/>
      <c r="E13" s="67">
        <v>0</v>
      </c>
      <c r="F13" s="24"/>
      <c r="G13" s="68"/>
      <c r="H13" s="24">
        <f t="shared" si="0"/>
        <v>0</v>
      </c>
      <c r="I13" s="69" t="e">
        <f t="shared" si="1"/>
        <v>#DIV/0!</v>
      </c>
    </row>
    <row r="14" spans="1:9" s="23" customFormat="1" ht="11.25" customHeight="1">
      <c r="A14" s="26" t="s">
        <v>22</v>
      </c>
      <c r="B14" s="26" t="s">
        <v>23</v>
      </c>
      <c r="C14" s="67">
        <v>4787398.38</v>
      </c>
      <c r="D14" s="24"/>
      <c r="E14" s="67">
        <v>5824087.39</v>
      </c>
      <c r="F14" s="24"/>
      <c r="G14" s="68"/>
      <c r="H14" s="24">
        <f t="shared" si="0"/>
        <v>-1036689.0099999998</v>
      </c>
      <c r="I14" s="69">
        <f t="shared" si="1"/>
        <v>-0.17800024975243373</v>
      </c>
    </row>
    <row r="15" spans="1:11" s="23" customFormat="1" ht="11.25" customHeight="1">
      <c r="A15" s="26" t="s">
        <v>24</v>
      </c>
      <c r="B15" s="26" t="s">
        <v>25</v>
      </c>
      <c r="C15" s="74">
        <v>1296009.79</v>
      </c>
      <c r="D15" s="24"/>
      <c r="E15" s="74">
        <v>2925088.74</v>
      </c>
      <c r="F15" s="29"/>
      <c r="G15" s="68"/>
      <c r="H15" s="75">
        <f t="shared" si="0"/>
        <v>-1629078.9500000002</v>
      </c>
      <c r="I15" s="69">
        <f t="shared" si="1"/>
        <v>-0.5569331718804538</v>
      </c>
      <c r="J15" s="24"/>
      <c r="K15" s="33"/>
    </row>
    <row r="16" spans="1:11" s="23" customFormat="1" ht="11.25" customHeight="1">
      <c r="A16" s="26"/>
      <c r="B16" s="76" t="s">
        <v>26</v>
      </c>
      <c r="C16" s="29"/>
      <c r="D16" s="24"/>
      <c r="E16" s="29"/>
      <c r="F16" s="29"/>
      <c r="G16" s="68"/>
      <c r="H16" s="29"/>
      <c r="I16" s="69"/>
      <c r="J16" s="24"/>
      <c r="K16" s="33"/>
    </row>
    <row r="17" spans="1:11" s="23" customFormat="1" ht="11.25" customHeight="1">
      <c r="A17" s="26"/>
      <c r="B17" s="77" t="s">
        <v>98</v>
      </c>
      <c r="C17" s="75"/>
      <c r="D17" s="24"/>
      <c r="E17" s="75"/>
      <c r="F17" s="29"/>
      <c r="G17" s="68"/>
      <c r="H17" s="29"/>
      <c r="I17" s="69"/>
      <c r="J17" s="24"/>
      <c r="K17" s="33"/>
    </row>
    <row r="18" spans="2:11" s="23" customFormat="1" ht="11.25" customHeight="1">
      <c r="B18" s="26"/>
      <c r="C18" s="27">
        <f>SUM(C8:C17)</f>
        <v>51500751.02</v>
      </c>
      <c r="D18" s="29"/>
      <c r="E18" s="27">
        <f>SUM(E8:E17)</f>
        <v>54731807.24</v>
      </c>
      <c r="F18" s="29"/>
      <c r="G18" s="68"/>
      <c r="H18" s="27">
        <f>C18-E18</f>
        <v>-3231056.219999999</v>
      </c>
      <c r="I18" s="69">
        <f>SUM(H18/E18)</f>
        <v>-0.05903434187421871</v>
      </c>
      <c r="K18" s="33"/>
    </row>
    <row r="19" spans="3:9" s="23" customFormat="1" ht="11.25" customHeight="1">
      <c r="C19" s="24"/>
      <c r="D19" s="29"/>
      <c r="E19" s="24"/>
      <c r="F19" s="24"/>
      <c r="G19" s="68"/>
      <c r="H19" s="24"/>
      <c r="I19" s="78"/>
    </row>
    <row r="20" spans="1:9" s="23" customFormat="1" ht="11.25" customHeight="1">
      <c r="A20" s="26" t="s">
        <v>28</v>
      </c>
      <c r="B20" s="26" t="s">
        <v>29</v>
      </c>
      <c r="C20" s="24"/>
      <c r="D20" s="29"/>
      <c r="E20" s="24"/>
      <c r="F20" s="24"/>
      <c r="G20" s="68"/>
      <c r="H20" s="24"/>
      <c r="I20" s="78"/>
    </row>
    <row r="21" spans="2:10" s="23" customFormat="1" ht="11.25" customHeight="1">
      <c r="B21" s="26" t="s">
        <v>30</v>
      </c>
      <c r="C21" s="67">
        <v>31239264.88</v>
      </c>
      <c r="D21" s="29"/>
      <c r="E21" s="67">
        <v>31589283.53</v>
      </c>
      <c r="F21" s="24"/>
      <c r="G21" s="68"/>
      <c r="H21" s="24">
        <f>SUM(C21-E21)</f>
        <v>-350018.65000000224</v>
      </c>
      <c r="I21" s="69">
        <f>SUM(H21/E21)</f>
        <v>-0.011080297204828761</v>
      </c>
      <c r="J21" s="71"/>
    </row>
    <row r="22" spans="2:11" s="23" customFormat="1" ht="11.25" customHeight="1">
      <c r="B22" s="26" t="s">
        <v>31</v>
      </c>
      <c r="C22" s="24"/>
      <c r="D22" s="29"/>
      <c r="E22" s="24"/>
      <c r="F22" s="24"/>
      <c r="G22" s="68"/>
      <c r="H22" s="24"/>
      <c r="I22" s="78"/>
      <c r="J22" s="72" t="s">
        <v>32</v>
      </c>
      <c r="K22" s="73"/>
    </row>
    <row r="23" spans="2:11" s="23" customFormat="1" ht="11.25" customHeight="1">
      <c r="B23" s="26" t="s">
        <v>33</v>
      </c>
      <c r="C23" s="67">
        <v>9295058.13</v>
      </c>
      <c r="D23" s="29"/>
      <c r="E23" s="67">
        <v>8721726.5</v>
      </c>
      <c r="F23" s="24"/>
      <c r="G23" s="68"/>
      <c r="H23" s="24">
        <f>SUM(C23-E23)</f>
        <v>573331.6300000008</v>
      </c>
      <c r="I23" s="69">
        <f>SUM(H23/E23)</f>
        <v>0.06573602485700518</v>
      </c>
      <c r="J23" s="70">
        <f>C21+C23</f>
        <v>40534323.01</v>
      </c>
      <c r="K23" s="24">
        <f>E21+E23</f>
        <v>40311010.03</v>
      </c>
    </row>
    <row r="24" spans="2:11" s="23" customFormat="1" ht="11.25" customHeight="1">
      <c r="B24" s="77" t="s">
        <v>99</v>
      </c>
      <c r="C24" s="24"/>
      <c r="D24" s="29"/>
      <c r="E24" s="24"/>
      <c r="F24" s="24"/>
      <c r="G24" s="68"/>
      <c r="H24" s="24"/>
      <c r="I24" s="69"/>
      <c r="J24" s="29"/>
      <c r="K24" s="24"/>
    </row>
    <row r="25" spans="1:9" s="23" customFormat="1" ht="11.25" customHeight="1">
      <c r="A25" s="26" t="s">
        <v>35</v>
      </c>
      <c r="B25" s="26" t="s">
        <v>36</v>
      </c>
      <c r="C25" s="24"/>
      <c r="D25" s="29"/>
      <c r="E25" s="24"/>
      <c r="F25" s="24"/>
      <c r="G25" s="68"/>
      <c r="H25" s="24"/>
      <c r="I25" s="78"/>
    </row>
    <row r="26" spans="2:11" s="23" customFormat="1" ht="11.25" customHeight="1">
      <c r="B26" s="26" t="s">
        <v>37</v>
      </c>
      <c r="C26" s="67">
        <v>3110219.35</v>
      </c>
      <c r="D26" s="29"/>
      <c r="E26" s="67">
        <v>3110616.3</v>
      </c>
      <c r="F26" s="24"/>
      <c r="G26" s="68"/>
      <c r="H26" s="24">
        <f>SUM(C26-E26)</f>
        <v>-396.9499999997206</v>
      </c>
      <c r="I26" s="69">
        <f>SUM(H26/E26)</f>
        <v>-0.0001276113675607373</v>
      </c>
      <c r="J26" s="72" t="s">
        <v>38</v>
      </c>
      <c r="K26" s="73"/>
    </row>
    <row r="27" spans="2:11" s="23" customFormat="1" ht="11.25" customHeight="1">
      <c r="B27" s="26" t="s">
        <v>39</v>
      </c>
      <c r="C27" s="79">
        <v>1785314.63</v>
      </c>
      <c r="D27" s="29"/>
      <c r="E27" s="79">
        <v>1780031.97</v>
      </c>
      <c r="F27" s="29"/>
      <c r="G27" s="68"/>
      <c r="H27" s="75">
        <f>SUM(C27-E27)</f>
        <v>5282.659999999916</v>
      </c>
      <c r="I27" s="69">
        <f>SUM(H27/E27)</f>
        <v>0.0029677332143646365</v>
      </c>
      <c r="J27" s="80">
        <f>C26+C27</f>
        <v>4895533.98</v>
      </c>
      <c r="K27" s="33">
        <f>E26+E27</f>
        <v>4890648.27</v>
      </c>
    </row>
    <row r="28" spans="2:9" s="23" customFormat="1" ht="11.25" customHeight="1">
      <c r="B28" s="26"/>
      <c r="C28" s="27">
        <f>SUM(C21:C27)</f>
        <v>45429856.99</v>
      </c>
      <c r="D28" s="29"/>
      <c r="E28" s="27">
        <f>SUM(E21:E27)</f>
        <v>45201658.3</v>
      </c>
      <c r="F28" s="29"/>
      <c r="G28" s="68"/>
      <c r="H28" s="27">
        <f>C28-E28</f>
        <v>228198.69000000507</v>
      </c>
      <c r="I28" s="69">
        <f>SUM(H28/E28)</f>
        <v>0.005048458365962319</v>
      </c>
    </row>
    <row r="29" spans="3:9" s="23" customFormat="1" ht="11.25" customHeight="1">
      <c r="C29" s="24"/>
      <c r="D29" s="29"/>
      <c r="E29" s="24"/>
      <c r="F29" s="24"/>
      <c r="G29" s="68"/>
      <c r="H29" s="24"/>
      <c r="I29" s="78"/>
    </row>
    <row r="30" spans="2:9" s="23" customFormat="1" ht="11.25" customHeight="1">
      <c r="B30" s="26"/>
      <c r="C30" s="28">
        <f>SUM(C18-C28)</f>
        <v>6070894.030000001</v>
      </c>
      <c r="D30" s="29"/>
      <c r="E30" s="28">
        <f>SUM(E18-E28)</f>
        <v>9530148.940000005</v>
      </c>
      <c r="F30" s="29"/>
      <c r="G30" s="68"/>
      <c r="H30" s="28">
        <f>SUM(C30-E30)</f>
        <v>-3459254.910000004</v>
      </c>
      <c r="I30" s="69">
        <f>SUM(H30/E30)</f>
        <v>-0.36298015191355465</v>
      </c>
    </row>
    <row r="31" spans="3:9" s="23" customFormat="1" ht="11.25" customHeight="1">
      <c r="C31" s="24"/>
      <c r="D31" s="29"/>
      <c r="E31" s="24"/>
      <c r="F31" s="24"/>
      <c r="G31" s="68"/>
      <c r="H31" s="24"/>
      <c r="I31" s="78"/>
    </row>
    <row r="32" spans="1:9" s="23" customFormat="1" ht="11.25" customHeight="1">
      <c r="A32" s="26" t="s">
        <v>40</v>
      </c>
      <c r="B32" s="26" t="s">
        <v>41</v>
      </c>
      <c r="C32" s="67">
        <v>3209606.03</v>
      </c>
      <c r="D32" s="29"/>
      <c r="E32" s="67">
        <v>1509903.27</v>
      </c>
      <c r="F32" s="24"/>
      <c r="G32" s="68"/>
      <c r="H32" s="24">
        <f>SUM(C32-E32)</f>
        <v>1699702.7599999998</v>
      </c>
      <c r="I32" s="69">
        <f>SUM(H32/E32)</f>
        <v>1.1257030789793572</v>
      </c>
    </row>
    <row r="33" spans="1:9" s="23" customFormat="1" ht="11.25" customHeight="1">
      <c r="A33" s="26"/>
      <c r="B33" s="81" t="s">
        <v>100</v>
      </c>
      <c r="C33" s="24"/>
      <c r="D33" s="29"/>
      <c r="E33" s="24"/>
      <c r="F33" s="24"/>
      <c r="G33" s="68"/>
      <c r="H33" s="24"/>
      <c r="I33" s="69"/>
    </row>
    <row r="34" spans="1:9" s="23" customFormat="1" ht="11.25" customHeight="1">
      <c r="A34" s="26" t="s">
        <v>43</v>
      </c>
      <c r="B34" s="26" t="s">
        <v>44</v>
      </c>
      <c r="C34" s="24"/>
      <c r="D34" s="29"/>
      <c r="E34" s="24"/>
      <c r="F34" s="24"/>
      <c r="G34" s="68"/>
      <c r="H34" s="24">
        <f>SUM(C34-E34)</f>
        <v>0</v>
      </c>
      <c r="I34" s="69" t="e">
        <f>SUM(H34/E34)</f>
        <v>#DIV/0!</v>
      </c>
    </row>
    <row r="35" spans="1:9" s="23" customFormat="1" ht="11.25" customHeight="1">
      <c r="A35" s="26"/>
      <c r="B35" s="26" t="s">
        <v>45</v>
      </c>
      <c r="C35" s="67">
        <v>2240448.8</v>
      </c>
      <c r="D35" s="29"/>
      <c r="E35" s="67">
        <v>2359368.71</v>
      </c>
      <c r="F35" s="24"/>
      <c r="G35" s="68"/>
      <c r="H35" s="24"/>
      <c r="I35" s="69"/>
    </row>
    <row r="36" spans="1:9" s="23" customFormat="1" ht="11.25" customHeight="1">
      <c r="A36" s="26" t="s">
        <v>46</v>
      </c>
      <c r="B36" s="26" t="s">
        <v>47</v>
      </c>
      <c r="C36" s="24"/>
      <c r="D36" s="29"/>
      <c r="E36" s="24"/>
      <c r="F36" s="24"/>
      <c r="G36" s="68"/>
      <c r="H36" s="24">
        <f>SUM(C36-E36)</f>
        <v>0</v>
      </c>
      <c r="I36" s="69" t="e">
        <f>SUM(H36/E36)</f>
        <v>#DIV/0!</v>
      </c>
    </row>
    <row r="37" spans="1:9" s="23" customFormat="1" ht="11.25" customHeight="1">
      <c r="A37" s="26"/>
      <c r="B37" s="26" t="s">
        <v>48</v>
      </c>
      <c r="C37" s="24"/>
      <c r="D37" s="29"/>
      <c r="E37" s="24"/>
      <c r="F37" s="24"/>
      <c r="G37" s="68"/>
      <c r="H37" s="24"/>
      <c r="I37" s="69"/>
    </row>
    <row r="38" spans="1:9" s="23" customFormat="1" ht="11.25" customHeight="1">
      <c r="A38" s="26"/>
      <c r="B38" s="26" t="s">
        <v>49</v>
      </c>
      <c r="C38" s="67">
        <v>3003977.05</v>
      </c>
      <c r="D38" s="29"/>
      <c r="E38" s="67">
        <v>1333400.35</v>
      </c>
      <c r="F38" s="24"/>
      <c r="G38" s="68"/>
      <c r="H38" s="24"/>
      <c r="I38" s="78"/>
    </row>
    <row r="39" spans="1:9" s="23" customFormat="1" ht="11.25" customHeight="1">
      <c r="A39" s="26" t="s">
        <v>50</v>
      </c>
      <c r="B39" s="26" t="s">
        <v>51</v>
      </c>
      <c r="C39" s="67">
        <v>215290.83</v>
      </c>
      <c r="D39" s="29"/>
      <c r="E39" s="67">
        <v>200009.8</v>
      </c>
      <c r="F39" s="24"/>
      <c r="G39" s="68"/>
      <c r="H39" s="24">
        <f>SUM(C39-E39)</f>
        <v>15281.029999999999</v>
      </c>
      <c r="I39" s="69">
        <f>SUM(H39/E39)</f>
        <v>0.07640140633108977</v>
      </c>
    </row>
    <row r="40" spans="1:9" s="23" customFormat="1" ht="11.25" customHeight="1">
      <c r="A40" s="26" t="s">
        <v>52</v>
      </c>
      <c r="B40" s="26" t="s">
        <v>53</v>
      </c>
      <c r="C40" s="79">
        <v>4077.61</v>
      </c>
      <c r="D40" s="29"/>
      <c r="E40" s="79">
        <v>97931.96</v>
      </c>
      <c r="F40" s="24"/>
      <c r="G40" s="68"/>
      <c r="H40" s="24"/>
      <c r="I40" s="78"/>
    </row>
    <row r="41" spans="2:9" s="23" customFormat="1" ht="11.25" customHeight="1">
      <c r="B41" s="26"/>
      <c r="C41" s="27">
        <f>C32+C35-C38-C39-C40</f>
        <v>2226709.3400000003</v>
      </c>
      <c r="D41" s="29"/>
      <c r="E41" s="27">
        <f>E32+E35-E38-E39-E40</f>
        <v>2237929.87</v>
      </c>
      <c r="F41" s="29"/>
      <c r="G41" s="68"/>
      <c r="H41" s="27">
        <f>C41-E41</f>
        <v>-11220.529999999795</v>
      </c>
      <c r="I41" s="69">
        <f>SUM(H41/E41)</f>
        <v>-0.005013798756794731</v>
      </c>
    </row>
    <row r="42" spans="3:9" s="23" customFormat="1" ht="11.25" customHeight="1">
      <c r="C42" s="24"/>
      <c r="D42" s="29"/>
      <c r="E42" s="24"/>
      <c r="F42" s="24"/>
      <c r="G42" s="68"/>
      <c r="H42" s="24"/>
      <c r="I42" s="78"/>
    </row>
    <row r="43" spans="1:7" s="23" customFormat="1" ht="11.25" customHeight="1">
      <c r="A43" s="26" t="s">
        <v>54</v>
      </c>
      <c r="B43" s="26" t="s">
        <v>55</v>
      </c>
      <c r="C43" s="24"/>
      <c r="D43" s="29"/>
      <c r="E43" s="24"/>
      <c r="F43" s="24"/>
      <c r="G43" s="68"/>
    </row>
    <row r="44" spans="1:7" s="23" customFormat="1" ht="11.25" customHeight="1">
      <c r="A44" s="26"/>
      <c r="B44" s="26" t="s">
        <v>56</v>
      </c>
      <c r="C44" s="24"/>
      <c r="D44" s="29"/>
      <c r="E44" s="24"/>
      <c r="F44" s="24"/>
      <c r="G44" s="68"/>
    </row>
    <row r="45" spans="1:9" s="23" customFormat="1" ht="11.25" customHeight="1">
      <c r="A45" s="26"/>
      <c r="B45" s="26" t="s">
        <v>57</v>
      </c>
      <c r="C45" s="67">
        <v>2288512.26</v>
      </c>
      <c r="D45" s="29"/>
      <c r="E45" s="67">
        <v>2372317.35</v>
      </c>
      <c r="F45" s="24"/>
      <c r="G45" s="68"/>
      <c r="H45" s="24">
        <f>SUM(C43-E45)</f>
        <v>-2372317.35</v>
      </c>
      <c r="I45" s="69">
        <f>SUM(H45/E45)</f>
        <v>-1</v>
      </c>
    </row>
    <row r="46" spans="1:11" s="23" customFormat="1" ht="11.25" customHeight="1">
      <c r="A46" s="26" t="s">
        <v>58</v>
      </c>
      <c r="B46" s="26" t="s">
        <v>59</v>
      </c>
      <c r="C46" s="74">
        <v>5977036.82</v>
      </c>
      <c r="D46" s="29"/>
      <c r="E46" s="74">
        <v>8172698.35</v>
      </c>
      <c r="F46" s="29"/>
      <c r="G46" s="68"/>
      <c r="H46" s="75">
        <f>SUM(C46-E46)</f>
        <v>-2195661.5299999993</v>
      </c>
      <c r="I46" s="69">
        <f>SUM(H46/E46)</f>
        <v>-0.26865809013983727</v>
      </c>
      <c r="J46" s="24"/>
      <c r="K46" s="33"/>
    </row>
    <row r="47" spans="1:11" s="23" customFormat="1" ht="11.25" customHeight="1">
      <c r="A47" s="26"/>
      <c r="B47" s="76" t="s">
        <v>26</v>
      </c>
      <c r="C47" s="29"/>
      <c r="D47" s="29"/>
      <c r="E47" s="29"/>
      <c r="F47" s="29"/>
      <c r="G47" s="68"/>
      <c r="H47" s="29"/>
      <c r="I47" s="69"/>
      <c r="J47" s="24"/>
      <c r="K47" s="33"/>
    </row>
    <row r="48" spans="1:11" s="23" customFormat="1" ht="11.25" customHeight="1">
      <c r="A48" s="26"/>
      <c r="B48" s="77" t="s">
        <v>101</v>
      </c>
      <c r="C48" s="75"/>
      <c r="D48" s="29"/>
      <c r="E48" s="75"/>
      <c r="F48" s="29"/>
      <c r="G48" s="68"/>
      <c r="H48" s="29"/>
      <c r="I48" s="69"/>
      <c r="J48" s="24"/>
      <c r="K48" s="33"/>
    </row>
    <row r="49" spans="2:11" s="23" customFormat="1" ht="11.25" customHeight="1">
      <c r="B49" s="26"/>
      <c r="C49" s="27">
        <f>SUM(C45:C46)</f>
        <v>8265549.08</v>
      </c>
      <c r="D49" s="29"/>
      <c r="E49" s="27">
        <f>SUM(E45:E46)</f>
        <v>10545015.7</v>
      </c>
      <c r="F49" s="29"/>
      <c r="G49" s="68"/>
      <c r="H49" s="27">
        <f>C49-E49</f>
        <v>-2279466.619999999</v>
      </c>
      <c r="I49" s="69">
        <f>SUM(H49/E49)</f>
        <v>-0.21616531305875622</v>
      </c>
      <c r="J49" s="31"/>
      <c r="K49" s="33"/>
    </row>
    <row r="50" spans="1:9" ht="11.25" customHeight="1">
      <c r="A50" s="23"/>
      <c r="B50" s="23"/>
      <c r="C50" s="24"/>
      <c r="D50" s="29"/>
      <c r="E50" s="24"/>
      <c r="F50" s="24"/>
      <c r="G50" s="68"/>
      <c r="H50" s="24"/>
      <c r="I50" s="78"/>
    </row>
    <row r="51" spans="1:9" ht="11.25" customHeight="1">
      <c r="A51" s="23"/>
      <c r="B51" s="26"/>
      <c r="C51" s="28">
        <f>SUM(C30+C41-C49)</f>
        <v>32054.29000000097</v>
      </c>
      <c r="D51" s="29"/>
      <c r="E51" s="28">
        <f>SUM(E30+E41-E49)</f>
        <v>1223063.1100000069</v>
      </c>
      <c r="F51" s="29"/>
      <c r="G51" s="68"/>
      <c r="H51" s="28">
        <f>SUM(C51-E51)</f>
        <v>-1191008.820000006</v>
      </c>
      <c r="I51" s="69">
        <f>SUM(H51/E51)</f>
        <v>-0.9737917939492093</v>
      </c>
    </row>
    <row r="52" spans="1:9" ht="11.25" customHeight="1">
      <c r="A52" s="23"/>
      <c r="B52" s="23"/>
      <c r="C52" s="24"/>
      <c r="D52" s="29"/>
      <c r="E52" s="24"/>
      <c r="F52" s="24"/>
      <c r="G52" s="68"/>
      <c r="H52" s="24"/>
      <c r="I52" s="78"/>
    </row>
    <row r="53" spans="1:9" ht="11.25" customHeight="1">
      <c r="A53" s="26" t="s">
        <v>60</v>
      </c>
      <c r="B53" s="26" t="s">
        <v>61</v>
      </c>
      <c r="C53" s="67">
        <v>21504.63</v>
      </c>
      <c r="D53" s="29"/>
      <c r="E53" s="67">
        <v>23532.87</v>
      </c>
      <c r="F53" s="24"/>
      <c r="G53" s="68"/>
      <c r="H53" s="24">
        <f>SUM(C53-E53)</f>
        <v>-2028.239999999998</v>
      </c>
      <c r="I53" s="69">
        <f>SUM(H53/E53)</f>
        <v>-0.08618753258739788</v>
      </c>
    </row>
    <row r="54" spans="1:9" ht="11.25" customHeight="1" hidden="1">
      <c r="A54" s="26" t="s">
        <v>62</v>
      </c>
      <c r="B54" s="26" t="s">
        <v>63</v>
      </c>
      <c r="C54" s="74">
        <v>0</v>
      </c>
      <c r="D54" s="29"/>
      <c r="E54" s="74">
        <v>0</v>
      </c>
      <c r="F54" s="29"/>
      <c r="G54" s="68"/>
      <c r="H54" s="75">
        <f>SUM(C54-E54)</f>
        <v>0</v>
      </c>
      <c r="I54" s="69" t="e">
        <f>SUM(H54/E54)</f>
        <v>#DIV/0!</v>
      </c>
    </row>
    <row r="55" spans="1:9" ht="0.75" customHeight="1">
      <c r="A55" s="26"/>
      <c r="B55" s="26"/>
      <c r="C55" s="75"/>
      <c r="D55" s="29"/>
      <c r="E55" s="75"/>
      <c r="F55" s="29"/>
      <c r="G55" s="68"/>
      <c r="H55" s="29"/>
      <c r="I55" s="69"/>
    </row>
    <row r="56" spans="1:9" ht="11.25" customHeight="1">
      <c r="A56" s="23"/>
      <c r="B56" s="26"/>
      <c r="C56" s="27">
        <f>C53-C54</f>
        <v>21504.63</v>
      </c>
      <c r="D56" s="29"/>
      <c r="E56" s="27">
        <f>E53-E54</f>
        <v>23532.87</v>
      </c>
      <c r="F56" s="29"/>
      <c r="G56" s="68"/>
      <c r="H56" s="27">
        <f>C56-E56</f>
        <v>-2028.239999999998</v>
      </c>
      <c r="I56" s="69">
        <f>SUM(H56/E56)</f>
        <v>-0.08618753258739788</v>
      </c>
    </row>
    <row r="57" spans="1:9" ht="11.25" customHeight="1">
      <c r="A57" s="23"/>
      <c r="B57" s="23"/>
      <c r="C57" s="24"/>
      <c r="D57" s="29"/>
      <c r="E57" s="24"/>
      <c r="F57" s="24"/>
      <c r="G57" s="68"/>
      <c r="H57" s="24"/>
      <c r="I57" s="78"/>
    </row>
    <row r="58" spans="1:9" ht="11.25" customHeight="1">
      <c r="A58" s="26" t="s">
        <v>64</v>
      </c>
      <c r="B58" s="26" t="s">
        <v>65</v>
      </c>
      <c r="C58" s="24">
        <f>SUM(C51+C56)</f>
        <v>53558.92000000097</v>
      </c>
      <c r="D58" s="29"/>
      <c r="E58" s="24">
        <f>SUM(E51+E56)</f>
        <v>1246595.980000007</v>
      </c>
      <c r="F58" s="24"/>
      <c r="G58" s="68"/>
      <c r="H58" s="24">
        <f>SUM(C58-E58)</f>
        <v>-1193037.060000006</v>
      </c>
      <c r="I58" s="69">
        <f>SUM(H58/E58)</f>
        <v>-0.9570358633757181</v>
      </c>
    </row>
    <row r="59" spans="1:9" ht="11.25" customHeight="1">
      <c r="A59" s="26"/>
      <c r="B59" s="26"/>
      <c r="C59" s="24"/>
      <c r="D59" s="29"/>
      <c r="E59" s="24"/>
      <c r="F59" s="24"/>
      <c r="G59" s="68"/>
      <c r="H59" s="24"/>
      <c r="I59" s="69"/>
    </row>
    <row r="60" spans="1:9" ht="11.25" customHeight="1" hidden="1">
      <c r="A60" s="26" t="s">
        <v>66</v>
      </c>
      <c r="B60" s="26" t="s">
        <v>67</v>
      </c>
      <c r="C60" s="67">
        <v>0</v>
      </c>
      <c r="D60" s="29"/>
      <c r="E60" s="67">
        <v>0</v>
      </c>
      <c r="F60" s="24"/>
      <c r="G60" s="68"/>
      <c r="H60" s="24">
        <f>SUM(C60-E60)</f>
        <v>0</v>
      </c>
      <c r="I60" s="69" t="e">
        <f>SUM(H60/E60)</f>
        <v>#DIV/0!</v>
      </c>
    </row>
    <row r="61" spans="1:9" ht="11.25" customHeight="1">
      <c r="A61" s="26" t="s">
        <v>68</v>
      </c>
      <c r="B61" s="26" t="s">
        <v>69</v>
      </c>
      <c r="C61" s="79">
        <v>296.1</v>
      </c>
      <c r="D61" s="29"/>
      <c r="E61" s="79">
        <v>0</v>
      </c>
      <c r="F61" s="29"/>
      <c r="G61" s="68"/>
      <c r="H61" s="24">
        <f>SUM(C61-E61)</f>
        <v>296.1</v>
      </c>
      <c r="I61" s="69" t="e">
        <f>SUM(H61/E61)</f>
        <v>#DIV/0!</v>
      </c>
    </row>
    <row r="62" spans="1:9" ht="11.25" customHeight="1">
      <c r="A62" s="26" t="s">
        <v>70</v>
      </c>
      <c r="B62" s="26" t="s">
        <v>71</v>
      </c>
      <c r="C62" s="27">
        <f>SUM(C60-C61)</f>
        <v>-296.1</v>
      </c>
      <c r="D62" s="29"/>
      <c r="E62" s="27">
        <f>SUM(E60-E61)</f>
        <v>0</v>
      </c>
      <c r="F62" s="29"/>
      <c r="G62" s="68"/>
      <c r="H62" s="24">
        <f>SUM(C62-E62)</f>
        <v>-296.1</v>
      </c>
      <c r="I62" s="69" t="e">
        <f>SUM(H62/E62)</f>
        <v>#DIV/0!</v>
      </c>
    </row>
    <row r="63" spans="1:9" ht="11.25" customHeight="1">
      <c r="A63" s="26"/>
      <c r="B63" s="26"/>
      <c r="C63" s="24"/>
      <c r="D63" s="29"/>
      <c r="E63" s="24"/>
      <c r="F63" s="24"/>
      <c r="G63" s="68"/>
      <c r="H63" s="24"/>
      <c r="I63" s="69"/>
    </row>
    <row r="64" spans="1:9" ht="11.25" customHeight="1" thickBot="1">
      <c r="A64" s="26" t="s">
        <v>72</v>
      </c>
      <c r="B64" s="26" t="s">
        <v>73</v>
      </c>
      <c r="C64" s="82">
        <v>10327.02</v>
      </c>
      <c r="D64" s="29"/>
      <c r="E64" s="82">
        <v>10319.48</v>
      </c>
      <c r="F64" s="29"/>
      <c r="G64" s="68"/>
      <c r="H64" s="35">
        <f>SUM(C64-E64)</f>
        <v>7.540000000000873</v>
      </c>
      <c r="I64" s="69">
        <f>SUM(H64/E64)</f>
        <v>0.0007306569710877751</v>
      </c>
    </row>
    <row r="65" spans="1:12" ht="11.25" customHeight="1">
      <c r="A65" s="23"/>
      <c r="B65" s="23"/>
      <c r="C65" s="24"/>
      <c r="D65" s="29"/>
      <c r="E65" s="24"/>
      <c r="F65" s="24"/>
      <c r="G65" s="68"/>
      <c r="H65" s="24"/>
      <c r="I65" s="78"/>
      <c r="J65" s="83"/>
      <c r="K65" s="84" t="s">
        <v>74</v>
      </c>
      <c r="L65" s="85"/>
    </row>
    <row r="66" spans="1:12" ht="13.5" customHeight="1" thickBot="1">
      <c r="A66" s="26" t="s">
        <v>75</v>
      </c>
      <c r="B66" s="86" t="str">
        <f>IF(C66&gt;=0,"Jahresüberschuss",IF(C66&lt;0,"Jahresfehlbetrag"))</f>
        <v>Jahresüberschuss</v>
      </c>
      <c r="C66" s="87">
        <f>SUM(C58+C62-C64)</f>
        <v>42935.80000000098</v>
      </c>
      <c r="D66" s="88"/>
      <c r="E66" s="87">
        <f>SUM(E58+E62-E64)</f>
        <v>1236276.500000007</v>
      </c>
      <c r="F66" s="88"/>
      <c r="G66" s="89"/>
      <c r="H66" s="90">
        <f>SUM(C66-E66)</f>
        <v>-1193340.700000006</v>
      </c>
      <c r="I66" s="69">
        <f>SUM(H66/E66)</f>
        <v>-0.9652700670117076</v>
      </c>
      <c r="J66" s="91">
        <f>C66/1000</f>
        <v>42.93580000000098</v>
      </c>
      <c r="K66" s="92"/>
      <c r="L66" s="93">
        <f>E66/1000</f>
        <v>1236.276500000007</v>
      </c>
    </row>
    <row r="67" spans="1:9" ht="11.25" customHeight="1" thickTop="1">
      <c r="A67" s="23"/>
      <c r="B67" s="23"/>
      <c r="C67" s="23"/>
      <c r="D67" s="29"/>
      <c r="E67" s="23"/>
      <c r="F67" s="23"/>
      <c r="G67" s="94"/>
      <c r="H67" s="24"/>
      <c r="I67" s="69"/>
    </row>
    <row r="68" spans="1:9" ht="11.25" customHeight="1">
      <c r="A68" s="26" t="s">
        <v>76</v>
      </c>
      <c r="B68" s="77" t="s">
        <v>77</v>
      </c>
      <c r="C68" s="95">
        <v>444031</v>
      </c>
      <c r="D68" s="29"/>
      <c r="E68" s="95">
        <v>400262</v>
      </c>
      <c r="F68" s="96"/>
      <c r="G68" s="97"/>
      <c r="H68" s="24">
        <f>SUM(C68-E68)</f>
        <v>43769</v>
      </c>
      <c r="I68" s="69">
        <f>SUM(H68/E68)</f>
        <v>0.10935087517675922</v>
      </c>
    </row>
    <row r="69" spans="1:9" ht="11.25" customHeight="1">
      <c r="A69" s="26" t="s">
        <v>78</v>
      </c>
      <c r="B69" s="77" t="s">
        <v>79</v>
      </c>
      <c r="C69" s="95">
        <v>4202</v>
      </c>
      <c r="D69" s="29"/>
      <c r="E69" s="95">
        <v>7492.5</v>
      </c>
      <c r="F69" s="96"/>
      <c r="G69" s="97"/>
      <c r="H69" s="24">
        <f>SUM(C69-E69)</f>
        <v>-3290.5</v>
      </c>
      <c r="I69" s="69">
        <f>SUM(H69/E69)</f>
        <v>-0.4391725058391725</v>
      </c>
    </row>
    <row r="70" spans="1:9" ht="11.25" customHeight="1" thickBot="1">
      <c r="A70" s="26" t="s">
        <v>80</v>
      </c>
      <c r="B70" s="77" t="s">
        <v>81</v>
      </c>
      <c r="C70" s="98">
        <v>0</v>
      </c>
      <c r="D70" s="29"/>
      <c r="E70" s="98">
        <v>1200000</v>
      </c>
      <c r="F70" s="99"/>
      <c r="G70" s="97"/>
      <c r="H70" s="24">
        <f>SUM(C70-E70)</f>
        <v>-1200000</v>
      </c>
      <c r="I70" s="69">
        <f>SUM(H70/E70)</f>
        <v>-1</v>
      </c>
    </row>
    <row r="71" spans="1:9" ht="13.5" customHeight="1" thickBot="1">
      <c r="A71" s="26" t="s">
        <v>82</v>
      </c>
      <c r="B71" s="86" t="str">
        <f>IF(C71&gt;=0,"Bilanzgewinn",IF(C71&lt;0,"Bilanzverlust"))</f>
        <v>Bilanzgewinn</v>
      </c>
      <c r="C71" s="100">
        <f>C66+C68+C69-C70</f>
        <v>491168.800000001</v>
      </c>
      <c r="D71" s="88"/>
      <c r="E71" s="100">
        <f>E66+E68+E69-E70</f>
        <v>444031.000000007</v>
      </c>
      <c r="F71" s="88"/>
      <c r="G71" s="89"/>
      <c r="H71" s="24">
        <f>SUM(C71-E71)</f>
        <v>47137.79999999399</v>
      </c>
      <c r="I71" s="69">
        <f>SUM(H71/E71)</f>
        <v>0.10615880422761756</v>
      </c>
    </row>
    <row r="72" spans="1:9" ht="24" customHeight="1" thickTop="1">
      <c r="A72" s="101"/>
      <c r="B72" s="101"/>
      <c r="C72" s="102"/>
      <c r="D72" s="102"/>
      <c r="E72" s="102"/>
      <c r="F72" s="102"/>
      <c r="G72" s="103"/>
      <c r="H72" s="102"/>
      <c r="I72" s="104"/>
    </row>
    <row r="73" spans="1:11" s="110" customFormat="1" ht="12.75" customHeight="1">
      <c r="A73" s="105"/>
      <c r="B73" s="105"/>
      <c r="C73" s="105"/>
      <c r="D73" s="105"/>
      <c r="E73" s="105"/>
      <c r="F73" s="105"/>
      <c r="G73" s="106"/>
      <c r="H73" s="107"/>
      <c r="I73" s="108"/>
      <c r="J73" s="109"/>
      <c r="K73" s="109"/>
    </row>
    <row r="74" spans="7:8" ht="9.75" customHeight="1">
      <c r="G74" s="111"/>
      <c r="H74" s="102"/>
    </row>
    <row r="75" spans="1:9" ht="12">
      <c r="A75" s="112"/>
      <c r="B75" s="113" t="s">
        <v>83</v>
      </c>
      <c r="C75" s="114">
        <f>'[4]III.1.1 Betten'!C24</f>
        <v>678</v>
      </c>
      <c r="D75" s="114"/>
      <c r="E75" s="114">
        <f>'[4]III.1.1 Betten'!E24</f>
        <v>678</v>
      </c>
      <c r="F75" s="114"/>
      <c r="G75" s="115"/>
      <c r="H75" s="116">
        <f>SUM(C75-E75)</f>
        <v>0</v>
      </c>
      <c r="I75" s="117">
        <f>SUM(H75/E75)</f>
        <v>0</v>
      </c>
    </row>
    <row r="76" spans="1:9" ht="12">
      <c r="A76" s="112"/>
      <c r="B76" s="113" t="s">
        <v>84</v>
      </c>
      <c r="C76" s="114">
        <f>'[4]III.2.1 BT und Auslastung'!C24</f>
        <v>213439</v>
      </c>
      <c r="D76" s="114"/>
      <c r="E76" s="114">
        <f>'[4]III.2.1 BT und Auslastung'!E24</f>
        <v>223406</v>
      </c>
      <c r="F76" s="114"/>
      <c r="G76" s="115"/>
      <c r="H76" s="116">
        <f>SUM(C76-E76)</f>
        <v>-9967</v>
      </c>
      <c r="I76" s="117">
        <f>SUM(H76/E76)</f>
        <v>-0.04461384206332865</v>
      </c>
    </row>
    <row r="77" spans="1:9" ht="12">
      <c r="A77" s="112"/>
      <c r="B77" s="113" t="s">
        <v>85</v>
      </c>
      <c r="C77" s="118">
        <f>'[4]V.1.2a)Personalbestand und Aufw'!C16</f>
        <v>765.9400000000002</v>
      </c>
      <c r="D77" s="118"/>
      <c r="E77" s="118">
        <f>'[4]V.1.2a)Personalbestand und Aufw'!E16</f>
        <v>776.4300000000001</v>
      </c>
      <c r="F77" s="118"/>
      <c r="G77" s="119"/>
      <c r="H77" s="116">
        <f>SUM(C77-E77)</f>
        <v>-10.489999999999895</v>
      </c>
      <c r="I77" s="117">
        <f>SUM(H77/E77)</f>
        <v>-0.013510554718390447</v>
      </c>
    </row>
    <row r="78" spans="1:9" ht="12">
      <c r="A78" s="112"/>
      <c r="B78" s="113" t="s">
        <v>86</v>
      </c>
      <c r="C78" s="114">
        <f>'[4]III.2.2 FZ und VD der KHG'!C18</f>
        <v>5634</v>
      </c>
      <c r="D78" s="114"/>
      <c r="E78" s="114">
        <f>'[4]III.2.2 FZ und VD der KHG'!E18</f>
        <v>5334</v>
      </c>
      <c r="F78" s="114"/>
      <c r="G78" s="115"/>
      <c r="H78" s="116"/>
      <c r="I78" s="117"/>
    </row>
    <row r="79" spans="1:9" ht="12">
      <c r="A79" s="112"/>
      <c r="B79" s="113"/>
      <c r="C79" s="118"/>
      <c r="D79" s="118"/>
      <c r="E79" s="118"/>
      <c r="F79" s="118"/>
      <c r="G79" s="119"/>
      <c r="H79" s="116"/>
      <c r="I79" s="117"/>
    </row>
    <row r="80" spans="1:9" ht="7.5" customHeight="1">
      <c r="A80" s="112"/>
      <c r="B80" s="113" t="s">
        <v>87</v>
      </c>
      <c r="C80" s="114">
        <f>SUM(C21/C77)</f>
        <v>40785.524819176426</v>
      </c>
      <c r="D80" s="114"/>
      <c r="E80" s="114">
        <f>SUM(E21/E77)</f>
        <v>40685.2949139008</v>
      </c>
      <c r="F80" s="114"/>
      <c r="G80" s="115"/>
      <c r="H80" s="116">
        <f>SUM(C80-E80)</f>
        <v>100.22990527562797</v>
      </c>
      <c r="I80" s="117">
        <f>SUM(H80/E80)</f>
        <v>0.00246354132341272</v>
      </c>
    </row>
    <row r="81" spans="1:9" ht="12">
      <c r="A81" s="112"/>
      <c r="B81" s="113" t="s">
        <v>88</v>
      </c>
      <c r="C81" s="114">
        <f>SUM(C23/C77)</f>
        <v>12135.491200355118</v>
      </c>
      <c r="D81" s="114"/>
      <c r="E81" s="114">
        <f>SUM(E23/E77)</f>
        <v>11233.113738521179</v>
      </c>
      <c r="F81" s="114"/>
      <c r="G81" s="115"/>
      <c r="H81" s="116">
        <f>SUM(C81-E81)</f>
        <v>902.3774618339394</v>
      </c>
      <c r="I81" s="117">
        <f>SUM(H81/E81)</f>
        <v>0.08033190821699415</v>
      </c>
    </row>
    <row r="82" spans="1:9" ht="12">
      <c r="A82" s="112"/>
      <c r="B82" s="113" t="s">
        <v>89</v>
      </c>
      <c r="C82" s="114">
        <f>SUM((C21+C23)/C77)</f>
        <v>52921.01601953154</v>
      </c>
      <c r="D82" s="114"/>
      <c r="E82" s="114">
        <f>SUM((E21+E23)/E77)</f>
        <v>51918.40865242198</v>
      </c>
      <c r="F82" s="114"/>
      <c r="G82" s="115"/>
      <c r="H82" s="116">
        <f>SUM(C82-E82)</f>
        <v>1002.6073671095583</v>
      </c>
      <c r="I82" s="117">
        <f>SUM(H82/E82)</f>
        <v>0.019311211439890442</v>
      </c>
    </row>
  </sheetData>
  <sheetProtection password="DECD" sheet="1" objects="1" scenarios="1" formatRows="0"/>
  <printOptions horizontalCentered="1" verticalCentered="1"/>
  <pageMargins left="0.5905511811023623" right="0.5905511811023623" top="0" bottom="0" header="0.15748031496062992" footer="0.15748031496062992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showGridLines="0" workbookViewId="0" topLeftCell="A1">
      <selection activeCell="D4" sqref="D4"/>
    </sheetView>
  </sheetViews>
  <sheetFormatPr defaultColWidth="11.00390625" defaultRowHeight="14.25"/>
  <cols>
    <col min="1" max="1" width="2.125" style="25" customWidth="1"/>
    <col min="2" max="2" width="2.50390625" style="25" customWidth="1"/>
    <col min="3" max="3" width="1.875" style="25" customWidth="1"/>
    <col min="4" max="4" width="40.625" style="25" customWidth="1"/>
    <col min="5" max="5" width="11.625" style="25" customWidth="1"/>
    <col min="6" max="6" width="2.625" style="25" customWidth="1"/>
    <col min="7" max="7" width="11.625" style="25" customWidth="1"/>
    <col min="8" max="8" width="7.375" style="25" customWidth="1"/>
    <col min="9" max="9" width="2.125" style="25" customWidth="1"/>
    <col min="10" max="10" width="2.50390625" style="25" customWidth="1"/>
    <col min="11" max="11" width="1.875" style="25" customWidth="1"/>
    <col min="12" max="12" width="40.625" style="25" customWidth="1"/>
    <col min="13" max="13" width="11.625" style="25" customWidth="1"/>
    <col min="14" max="14" width="2.625" style="25" customWidth="1"/>
    <col min="15" max="15" width="11.625" style="25" customWidth="1"/>
    <col min="16" max="16" width="7.00390625" style="25" customWidth="1"/>
    <col min="17" max="17" width="2.625" style="25" customWidth="1"/>
    <col min="18" max="16384" width="7.00390625" style="25" customWidth="1"/>
  </cols>
  <sheetData>
    <row r="1" spans="1:15" s="2" customFormat="1" ht="14.25" customHeight="1">
      <c r="A1" s="1" t="s">
        <v>102</v>
      </c>
      <c r="O1" s="3"/>
    </row>
    <row r="2" spans="1:15" s="9" customFormat="1" ht="18.75" customHeight="1">
      <c r="A2" s="4" t="str">
        <f>'[5]Eingabe Bilanz'!A2</f>
        <v>Jahresabschluss 2003</v>
      </c>
      <c r="B2" s="5"/>
      <c r="C2" s="5"/>
      <c r="D2" s="5"/>
      <c r="E2" s="5"/>
      <c r="F2" s="5"/>
      <c r="G2" s="5"/>
      <c r="H2" s="6"/>
      <c r="I2" s="5"/>
      <c r="J2" s="5"/>
      <c r="K2" s="5"/>
      <c r="L2" s="7" t="s">
        <v>1</v>
      </c>
      <c r="M2" s="5"/>
      <c r="N2" s="5"/>
      <c r="O2" s="8"/>
    </row>
    <row r="3" spans="1:16" s="13" customFormat="1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s="13" customFormat="1" ht="18.75" customHeight="1">
      <c r="A4" s="14" t="s">
        <v>2</v>
      </c>
      <c r="B4" s="11"/>
      <c r="C4" s="11"/>
      <c r="D4" s="11"/>
      <c r="E4" s="11"/>
      <c r="F4" s="11"/>
      <c r="G4" s="11"/>
      <c r="H4" s="15"/>
      <c r="I4" s="11"/>
      <c r="J4" s="11"/>
      <c r="K4" s="11"/>
      <c r="L4" s="11"/>
      <c r="M4" s="11"/>
      <c r="N4" s="11"/>
      <c r="O4" s="11"/>
      <c r="P4" s="12"/>
    </row>
    <row r="5" spans="1:16" s="13" customFormat="1" ht="18" customHeight="1">
      <c r="A5" s="16" t="str">
        <f>'[5]Eingabe Bilanz'!A5</f>
        <v>zum 31. Dezember 2003</v>
      </c>
      <c r="B5" s="11"/>
      <c r="C5" s="11"/>
      <c r="D5" s="11"/>
      <c r="E5" s="11"/>
      <c r="F5" s="11"/>
      <c r="G5" s="15"/>
      <c r="H5" s="11"/>
      <c r="I5" s="11"/>
      <c r="J5" s="11"/>
      <c r="K5" s="11"/>
      <c r="L5" s="11"/>
      <c r="M5" s="11"/>
      <c r="N5" s="11"/>
      <c r="O5" s="11"/>
      <c r="P5" s="12"/>
    </row>
    <row r="6" spans="1:16" s="13" customFormat="1" ht="11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5" s="19" customFormat="1" ht="12.75">
      <c r="A7" s="17" t="s">
        <v>3</v>
      </c>
      <c r="B7" s="17"/>
      <c r="C7" s="17"/>
      <c r="D7" s="17"/>
      <c r="E7" s="18">
        <f>'[5]Eingabe Bilanz'!E7</f>
        <v>2003</v>
      </c>
      <c r="F7" s="18"/>
      <c r="G7" s="18">
        <f>'[5]Eingabe Bilanz'!G7</f>
        <v>2002</v>
      </c>
      <c r="I7" s="17" t="s">
        <v>4</v>
      </c>
      <c r="J7" s="17"/>
      <c r="K7" s="17"/>
      <c r="L7" s="17"/>
      <c r="M7" s="18">
        <f>E7</f>
        <v>2003</v>
      </c>
      <c r="N7" s="18"/>
      <c r="O7" s="18">
        <f>G7</f>
        <v>2002</v>
      </c>
    </row>
    <row r="8" spans="1:15" s="23" customFormat="1" ht="12">
      <c r="A8" s="20"/>
      <c r="B8" s="20"/>
      <c r="C8" s="20"/>
      <c r="D8" s="20"/>
      <c r="E8" s="21" t="s">
        <v>5</v>
      </c>
      <c r="F8" s="22"/>
      <c r="G8" s="21" t="s">
        <v>5</v>
      </c>
      <c r="I8" s="20"/>
      <c r="J8" s="20"/>
      <c r="K8" s="20"/>
      <c r="L8" s="20"/>
      <c r="M8" s="21" t="s">
        <v>5</v>
      </c>
      <c r="N8" s="22"/>
      <c r="O8" s="21" t="s">
        <v>5</v>
      </c>
    </row>
    <row r="9" spans="1:15" ht="11.25" customHeight="1">
      <c r="A9" s="20" t="str">
        <f>'[5]Eingabe Bilanz'!A9</f>
        <v>B.</v>
      </c>
      <c r="B9" s="20" t="str">
        <f>'[5]Eingabe Bilanz'!B9</f>
        <v>Anlagevermögen</v>
      </c>
      <c r="C9" s="20"/>
      <c r="D9" s="20"/>
      <c r="E9" s="24"/>
      <c r="F9" s="24"/>
      <c r="G9" s="24"/>
      <c r="H9" s="23"/>
      <c r="I9" s="20" t="str">
        <f>'[5]Eingabe Bilanz'!I9</f>
        <v>A.</v>
      </c>
      <c r="J9" s="20" t="str">
        <f>'[5]Eingabe Bilanz'!J9</f>
        <v>Eigenkapital</v>
      </c>
      <c r="K9" s="20"/>
      <c r="L9" s="20"/>
      <c r="M9" s="24"/>
      <c r="N9" s="24"/>
      <c r="O9" s="24"/>
    </row>
    <row r="10" spans="1:15" ht="11.25" customHeight="1">
      <c r="A10" s="26" t="str">
        <f>'[5]Eingabe Bilanz'!A10</f>
        <v>I.</v>
      </c>
      <c r="B10" s="26" t="str">
        <f>'[5]Eingabe Bilanz'!B10</f>
        <v>Immaterielle Vermögensgegenstände</v>
      </c>
      <c r="C10" s="23"/>
      <c r="D10" s="23"/>
      <c r="E10" s="27">
        <f>'[5]Eingabe Bilanz'!E10</f>
        <v>32755.29</v>
      </c>
      <c r="F10" s="24"/>
      <c r="G10" s="27">
        <f>'[5]Eingabe Bilanz'!G10</f>
        <v>42734.39</v>
      </c>
      <c r="H10" s="23"/>
      <c r="I10" s="23"/>
      <c r="J10" s="26" t="str">
        <f>'[5]Eingabe Bilanz'!J10</f>
        <v> 1.</v>
      </c>
      <c r="K10" s="26" t="str">
        <f>'[5]Eingabe Bilanz'!K10</f>
        <v>Festgesetztes Kapital</v>
      </c>
      <c r="L10" s="23"/>
      <c r="M10" s="33">
        <f>'[5]Eingabe Bilanz'!M10</f>
        <v>5284745.3</v>
      </c>
      <c r="N10" s="24"/>
      <c r="O10" s="33">
        <f>'[5]Eingabe Bilanz'!O10</f>
        <v>1396849.42</v>
      </c>
    </row>
    <row r="11" spans="1:15" ht="11.25" customHeight="1">
      <c r="A11" s="23"/>
      <c r="B11" s="23"/>
      <c r="C11" s="23"/>
      <c r="D11" s="23"/>
      <c r="E11" s="24"/>
      <c r="F11" s="24"/>
      <c r="G11" s="24"/>
      <c r="H11" s="23"/>
      <c r="I11" s="23"/>
      <c r="J11" s="26" t="str">
        <f>'[5]Eingabe Bilanz'!J11</f>
        <v> 3.</v>
      </c>
      <c r="K11" s="26" t="str">
        <f>'[5]Eingabe Bilanz'!K11</f>
        <v>Gewinnrücklagen</v>
      </c>
      <c r="L11" s="23"/>
      <c r="M11" s="24"/>
      <c r="N11" s="24"/>
      <c r="O11" s="24"/>
    </row>
    <row r="12" spans="1:15" ht="11.25" customHeight="1">
      <c r="A12" s="26" t="str">
        <f>'[5]Eingabe Bilanz'!A12</f>
        <v>II.</v>
      </c>
      <c r="B12" s="26" t="str">
        <f>'[5]Eingabe Bilanz'!B12</f>
        <v>Sachanlagen</v>
      </c>
      <c r="C12" s="23"/>
      <c r="D12" s="23"/>
      <c r="E12" s="24"/>
      <c r="F12" s="24"/>
      <c r="G12" s="24"/>
      <c r="H12" s="23"/>
      <c r="I12" s="23"/>
      <c r="J12" s="26"/>
      <c r="K12" s="26" t="str">
        <f>'[5]Eingabe Bilanz'!K14</f>
        <v>c)</v>
      </c>
      <c r="L12" s="23" t="str">
        <f>'[5]Eingabe Bilanz'!L14</f>
        <v>freie Gewinnrücklage</v>
      </c>
      <c r="M12" s="33">
        <f>'[5]Eingabe Bilanz'!M14</f>
        <v>753259.95</v>
      </c>
      <c r="N12" s="24"/>
      <c r="O12" s="33">
        <f>'[5]Eingabe Bilanz'!O14</f>
        <v>753259.95</v>
      </c>
    </row>
    <row r="13" spans="1:15" ht="11.25" customHeight="1">
      <c r="A13" s="23"/>
      <c r="B13" s="26" t="str">
        <f>'[5]Eingabe Bilanz'!B13</f>
        <v> 1.</v>
      </c>
      <c r="C13" s="26" t="str">
        <f>'[5]Eingabe Bilanz'!C13</f>
        <v>Grundstücke mit Betriebsbauten</v>
      </c>
      <c r="D13" s="26"/>
      <c r="E13" s="24">
        <f>'[5]Eingabe Bilanz'!E13</f>
        <v>12529606.56</v>
      </c>
      <c r="F13" s="24"/>
      <c r="G13" s="24">
        <f>'[5]Eingabe Bilanz'!G13</f>
        <v>8790635.87</v>
      </c>
      <c r="H13" s="23"/>
      <c r="I13" s="23"/>
      <c r="J13" s="26" t="str">
        <f>'[5]Eingabe Bilanz'!J16</f>
        <v> 4.</v>
      </c>
      <c r="K13" s="26" t="str">
        <f>'[5]Eingabe Bilanz'!K16</f>
        <v>Gewinnvortrag</v>
      </c>
      <c r="L13" s="23"/>
      <c r="M13" s="33">
        <f>'[5]Eingabe Bilanz'!M16</f>
        <v>110222.32</v>
      </c>
      <c r="N13" s="24"/>
      <c r="O13" s="33">
        <f>'[5]Eingabe Bilanz'!O16</f>
        <v>93440.64</v>
      </c>
    </row>
    <row r="14" spans="1:15" ht="11.25" customHeight="1">
      <c r="A14" s="23"/>
      <c r="B14" s="26" t="str">
        <f>'[5]Eingabe Bilanz'!B14</f>
        <v> 2.</v>
      </c>
      <c r="C14" s="26" t="str">
        <f>'[5]Eingabe Bilanz'!C14</f>
        <v>Grundstücke mit Wohnbauten</v>
      </c>
      <c r="D14" s="26"/>
      <c r="E14" s="24">
        <f>'[5]Eingabe Bilanz'!E14</f>
        <v>926785.3</v>
      </c>
      <c r="F14" s="24"/>
      <c r="G14" s="24">
        <f>'[5]Eingabe Bilanz'!G14</f>
        <v>959008.85</v>
      </c>
      <c r="H14" s="23"/>
      <c r="I14" s="23"/>
      <c r="J14" s="26" t="str">
        <f>'[5]Eingabe Bilanz'!J17</f>
        <v> 5.</v>
      </c>
      <c r="K14" s="26" t="str">
        <f>'[5]Eingabe Bilanz'!K17</f>
        <v>Jahresüberschuss</v>
      </c>
      <c r="L14" s="23"/>
      <c r="M14" s="33">
        <f>'[5]Eingabe Bilanz'!M17</f>
        <v>18874.9</v>
      </c>
      <c r="N14" s="24"/>
      <c r="O14" s="33">
        <f>'[5]Eingabe Bilanz'!O17</f>
        <v>16781.68</v>
      </c>
    </row>
    <row r="15" spans="1:15" ht="11.25" customHeight="1">
      <c r="A15" s="23"/>
      <c r="B15" s="26" t="str">
        <f>'[5]Eingabe Bilanz'!B16</f>
        <v> 4.</v>
      </c>
      <c r="C15" s="26" t="str">
        <f>'[5]Eingabe Bilanz'!C16</f>
        <v>Technische Anlagen</v>
      </c>
      <c r="D15" s="26"/>
      <c r="E15" s="24">
        <f>'[5]Eingabe Bilanz'!E16</f>
        <v>159924.65</v>
      </c>
      <c r="F15" s="24"/>
      <c r="G15" s="24">
        <f>'[5]Eingabe Bilanz'!G16</f>
        <v>191309.64</v>
      </c>
      <c r="H15" s="23"/>
      <c r="I15" s="23"/>
      <c r="J15" s="23"/>
      <c r="K15" s="23"/>
      <c r="L15" s="26"/>
      <c r="M15" s="135">
        <f>'[5]Eingabe Bilanz'!M18</f>
        <v>6167102.470000001</v>
      </c>
      <c r="N15" s="29"/>
      <c r="O15" s="135">
        <f>'[5]Eingabe Bilanz'!O18</f>
        <v>2260331.6900000004</v>
      </c>
    </row>
    <row r="16" spans="1:15" ht="11.25" customHeight="1">
      <c r="A16" s="23"/>
      <c r="B16" s="26" t="str">
        <f>'[5]Eingabe Bilanz'!B17</f>
        <v> 5.</v>
      </c>
      <c r="C16" s="26" t="str">
        <f>'[5]Eingabe Bilanz'!C17</f>
        <v>Einrichtungen und Ausstattungen</v>
      </c>
      <c r="D16" s="26"/>
      <c r="E16" s="24">
        <f>'[5]Eingabe Bilanz'!E17</f>
        <v>617779.16</v>
      </c>
      <c r="F16" s="24"/>
      <c r="G16" s="24">
        <f>'[5]Eingabe Bilanz'!G17</f>
        <v>769370.83</v>
      </c>
      <c r="H16" s="23"/>
      <c r="I16" s="23"/>
      <c r="J16" s="23"/>
      <c r="K16" s="23"/>
      <c r="L16" s="23"/>
      <c r="M16" s="24"/>
      <c r="N16" s="24"/>
      <c r="O16" s="24"/>
    </row>
    <row r="17" spans="1:15" ht="11.25" customHeight="1">
      <c r="A17" s="23"/>
      <c r="B17" s="26" t="str">
        <f>'[5]Eingabe Bilanz'!B18</f>
        <v> 6.</v>
      </c>
      <c r="C17" s="26" t="str">
        <f>'[5]Eingabe Bilanz'!C18</f>
        <v>geleistete Anzahlungen und Anlagen im Bau</v>
      </c>
      <c r="D17" s="26"/>
      <c r="E17" s="24">
        <f>'[5]Eingabe Bilanz'!E18</f>
        <v>80185.72</v>
      </c>
      <c r="F17" s="24"/>
      <c r="G17" s="24">
        <f>'[5]Eingabe Bilanz'!G18</f>
        <v>242367.75</v>
      </c>
      <c r="H17" s="23"/>
      <c r="I17" s="20" t="str">
        <f>'[5]Eingabe Bilanz'!I20</f>
        <v>B.</v>
      </c>
      <c r="J17" s="20" t="str">
        <f>'[5]Eingabe Bilanz'!J20</f>
        <v>Sonderposten aus Zuwendungen zur Finanzierung</v>
      </c>
      <c r="K17" s="20"/>
      <c r="L17" s="20"/>
      <c r="M17" s="24"/>
      <c r="N17" s="24"/>
      <c r="O17" s="24"/>
    </row>
    <row r="18" spans="1:15" ht="11.25" customHeight="1">
      <c r="A18" s="23"/>
      <c r="B18" s="23"/>
      <c r="C18" s="23"/>
      <c r="D18" s="23"/>
      <c r="E18" s="30">
        <f>'[5]Eingabe Bilanz'!E19</f>
        <v>14314281.390000002</v>
      </c>
      <c r="F18" s="24"/>
      <c r="G18" s="30">
        <f>'[5]Eingabe Bilanz'!G19</f>
        <v>10952692.94</v>
      </c>
      <c r="H18" s="23"/>
      <c r="I18" s="20"/>
      <c r="J18" s="20" t="str">
        <f>'[5]Eingabe Bilanz'!J21</f>
        <v> des Sachanlagevermögens</v>
      </c>
      <c r="K18" s="20"/>
      <c r="L18" s="20"/>
      <c r="M18" s="24"/>
      <c r="N18" s="24"/>
      <c r="O18" s="24"/>
    </row>
    <row r="19" spans="1:15" ht="11.25" customHeight="1">
      <c r="A19" s="23"/>
      <c r="B19" s="23"/>
      <c r="C19" s="23"/>
      <c r="D19" s="23"/>
      <c r="E19" s="23"/>
      <c r="F19" s="23"/>
      <c r="G19" s="23"/>
      <c r="H19" s="23"/>
      <c r="I19" s="23"/>
      <c r="J19" s="26" t="str">
        <f>'[5]Eingabe Bilanz'!J22</f>
        <v> 1.</v>
      </c>
      <c r="K19" s="26" t="str">
        <f>'[5]Eingabe Bilanz'!K22</f>
        <v>Sonderposten aus Fördermitteln nach dem KHG</v>
      </c>
      <c r="L19" s="23"/>
      <c r="M19" s="33">
        <f>'[5]Eingabe Bilanz'!M22</f>
        <v>1083887.38</v>
      </c>
      <c r="N19" s="24"/>
      <c r="O19" s="33">
        <f>'[5]Eingabe Bilanz'!O22</f>
        <v>1225145.65</v>
      </c>
    </row>
    <row r="20" spans="1:15" ht="11.25" customHeight="1">
      <c r="A20" s="23"/>
      <c r="B20" s="23"/>
      <c r="C20" s="23"/>
      <c r="D20" s="26"/>
      <c r="E20" s="28">
        <f>'[5]Eingabe Bilanz'!E21</f>
        <v>14347036.680000002</v>
      </c>
      <c r="F20" s="29"/>
      <c r="G20" s="28">
        <f>'[5]Eingabe Bilanz'!G21</f>
        <v>10995427.33</v>
      </c>
      <c r="H20" s="23"/>
      <c r="I20" s="23"/>
      <c r="J20" s="26" t="str">
        <f>'[5]Eingabe Bilanz'!J23</f>
        <v> 2.</v>
      </c>
      <c r="K20" s="26" t="str">
        <f>'[5]Eingabe Bilanz'!K23</f>
        <v>Sonderposten aus Zuweisungen und Zuschüssen d. ö. H.</v>
      </c>
      <c r="L20" s="23"/>
      <c r="M20" s="33">
        <f>'[5]Eingabe Bilanz'!M23</f>
        <v>7649701.48</v>
      </c>
      <c r="N20" s="24"/>
      <c r="O20" s="33">
        <f>'[5]Eingabe Bilanz'!O23</f>
        <v>8050345</v>
      </c>
    </row>
    <row r="21" spans="1:15" ht="11.25" customHeight="1">
      <c r="A21" s="23"/>
      <c r="B21" s="23"/>
      <c r="C21" s="23"/>
      <c r="D21" s="23"/>
      <c r="E21" s="23"/>
      <c r="F21" s="23"/>
      <c r="G21" s="23"/>
      <c r="H21" s="23"/>
      <c r="I21" s="23"/>
      <c r="J21" s="26" t="str">
        <f>'[5]Eingabe Bilanz'!J24</f>
        <v> 3.</v>
      </c>
      <c r="K21" s="26" t="str">
        <f>'[5]Eingabe Bilanz'!K24</f>
        <v>Sonderposten aus Zuwendungen Dritter</v>
      </c>
      <c r="L21" s="23"/>
      <c r="M21" s="33">
        <f>'[5]Eingabe Bilanz'!M24</f>
        <v>57619.56</v>
      </c>
      <c r="N21" s="24"/>
      <c r="O21" s="33">
        <f>'[5]Eingabe Bilanz'!O24</f>
        <v>69839.08</v>
      </c>
    </row>
    <row r="22" spans="1:15" ht="11.25" customHeight="1">
      <c r="A22" s="20" t="str">
        <f>'[5]Eingabe Bilanz'!A23</f>
        <v>C.</v>
      </c>
      <c r="B22" s="20" t="str">
        <f>'[5]Eingabe Bilanz'!B23</f>
        <v>Umlaufvermögen</v>
      </c>
      <c r="C22" s="20"/>
      <c r="D22" s="20"/>
      <c r="E22" s="24"/>
      <c r="F22" s="24"/>
      <c r="G22" s="24"/>
      <c r="H22" s="23"/>
      <c r="I22" s="23"/>
      <c r="J22" s="23"/>
      <c r="K22" s="23"/>
      <c r="L22" s="26"/>
      <c r="M22" s="135">
        <f>'[5]Eingabe Bilanz'!M25</f>
        <v>8791208.42</v>
      </c>
      <c r="N22" s="29"/>
      <c r="O22" s="135">
        <f>'[5]Eingabe Bilanz'!O25</f>
        <v>9345329.73</v>
      </c>
    </row>
    <row r="23" spans="1:15" ht="11.25" customHeight="1">
      <c r="A23" s="26" t="str">
        <f>'[5]Eingabe Bilanz'!A24</f>
        <v>I.</v>
      </c>
      <c r="B23" s="26" t="str">
        <f>'[5]Eingabe Bilanz'!B24</f>
        <v>Vorräte</v>
      </c>
      <c r="C23" s="23"/>
      <c r="D23" s="23"/>
      <c r="E23" s="24"/>
      <c r="F23" s="24"/>
      <c r="G23" s="24"/>
      <c r="H23" s="23"/>
      <c r="I23" s="23"/>
      <c r="J23" s="23"/>
      <c r="K23" s="23"/>
      <c r="L23" s="23"/>
      <c r="M23" s="24"/>
      <c r="N23" s="24"/>
      <c r="O23" s="24"/>
    </row>
    <row r="24" spans="1:15" ht="11.25" customHeight="1">
      <c r="A24" s="23"/>
      <c r="B24" s="26" t="str">
        <f>'[5]Eingabe Bilanz'!B25</f>
        <v> 1.</v>
      </c>
      <c r="C24" s="26" t="str">
        <f>'[5]Eingabe Bilanz'!C25</f>
        <v>Roh-, Hilfs- und Betriebsstoffe</v>
      </c>
      <c r="D24" s="23"/>
      <c r="E24" s="24">
        <f>'[5]Eingabe Bilanz'!E25</f>
        <v>18144.59</v>
      </c>
      <c r="F24" s="24"/>
      <c r="G24" s="24">
        <f>'[5]Eingabe Bilanz'!G25</f>
        <v>10165.38</v>
      </c>
      <c r="H24" s="23"/>
      <c r="I24" s="20" t="str">
        <f>'[5]Eingabe Bilanz'!I27</f>
        <v>C.</v>
      </c>
      <c r="J24" s="20" t="str">
        <f>'[5]Eingabe Bilanz'!J27</f>
        <v>Rückstellungen</v>
      </c>
      <c r="K24" s="20"/>
      <c r="L24" s="20"/>
      <c r="M24" s="24"/>
      <c r="N24" s="24"/>
      <c r="O24" s="24"/>
    </row>
    <row r="25" spans="1:15" ht="11.25" customHeight="1">
      <c r="A25" s="23"/>
      <c r="B25" s="26"/>
      <c r="C25" s="26"/>
      <c r="D25" s="31"/>
      <c r="E25" s="30">
        <f>'[5]Eingabe Bilanz'!E28</f>
        <v>18144.59</v>
      </c>
      <c r="F25" s="23"/>
      <c r="G25" s="30">
        <f>'[5]Eingabe Bilanz'!G28</f>
        <v>10165.38</v>
      </c>
      <c r="H25" s="23"/>
      <c r="I25" s="23"/>
      <c r="J25" s="26" t="str">
        <f>'[5]Eingabe Bilanz'!J30</f>
        <v> 3.</v>
      </c>
      <c r="K25" s="26" t="str">
        <f>'[5]Eingabe Bilanz'!K30</f>
        <v>Sonstige Rückstellungen</v>
      </c>
      <c r="L25" s="23"/>
      <c r="M25" s="33">
        <f>'[5]Eingabe Bilanz'!M30</f>
        <v>993666.9</v>
      </c>
      <c r="N25" s="24"/>
      <c r="O25" s="33">
        <f>'[5]Eingabe Bilanz'!O30</f>
        <v>1047031.12</v>
      </c>
    </row>
    <row r="26" spans="1:15" ht="11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1"/>
      <c r="M26" s="135">
        <f>'[5]Eingabe Bilanz'!M31</f>
        <v>993666.9</v>
      </c>
      <c r="N26" s="29"/>
      <c r="O26" s="135">
        <f>'[5]Eingabe Bilanz'!O31</f>
        <v>1047031.12</v>
      </c>
    </row>
    <row r="27" spans="1:12" ht="11.25" customHeight="1">
      <c r="A27" s="26" t="str">
        <f>'[5]Eingabe Bilanz'!A30</f>
        <v>II.</v>
      </c>
      <c r="B27" s="26" t="str">
        <f>'[5]Eingabe Bilanz'!B30</f>
        <v>Forderungen und sonstige Vermögensgegenstände</v>
      </c>
      <c r="C27" s="23"/>
      <c r="D27" s="23"/>
      <c r="E27" s="24"/>
      <c r="F27" s="24"/>
      <c r="G27" s="24"/>
      <c r="H27" s="23"/>
      <c r="I27" s="23"/>
      <c r="J27" s="23"/>
      <c r="K27" s="23"/>
      <c r="L27" s="26"/>
    </row>
    <row r="28" spans="1:15" ht="11.25" customHeight="1">
      <c r="A28" s="23"/>
      <c r="B28" s="26" t="str">
        <f>'[5]Eingabe Bilanz'!B31</f>
        <v> 1.</v>
      </c>
      <c r="C28" s="26" t="str">
        <f>'[5]Eingabe Bilanz'!C31</f>
        <v>Forderungen aus Lieferungen und Leistungen</v>
      </c>
      <c r="D28" s="23"/>
      <c r="E28" s="24">
        <f>'[5]Eingabe Bilanz'!E31</f>
        <v>5433831.58</v>
      </c>
      <c r="F28" s="24"/>
      <c r="G28" s="24">
        <f>'[5]Eingabe Bilanz'!G31</f>
        <v>5481030.16</v>
      </c>
      <c r="H28" s="23"/>
      <c r="I28" s="20" t="str">
        <f>'[5]Eingabe Bilanz'!I33</f>
        <v>D.</v>
      </c>
      <c r="J28" s="20" t="str">
        <f>'[5]Eingabe Bilanz'!J33</f>
        <v>Verbindlichkeiten</v>
      </c>
      <c r="K28" s="20"/>
      <c r="L28" s="20"/>
      <c r="M28" s="23"/>
      <c r="N28" s="23"/>
      <c r="O28" s="23"/>
    </row>
    <row r="29" spans="1:15" ht="11.25" customHeight="1">
      <c r="A29" s="23"/>
      <c r="B29" s="26"/>
      <c r="C29" s="32" t="str">
        <f>'[5]Eingabe Bilanz'!C32</f>
        <v>-</v>
      </c>
      <c r="D29" s="23" t="str">
        <f>'[5]Eingabe Bilanz'!D32</f>
        <v>davon mit einer Restlaufzeit von mehr als einem Jahr</v>
      </c>
      <c r="E29" s="24"/>
      <c r="F29" s="24"/>
      <c r="G29" s="24"/>
      <c r="H29" s="23"/>
      <c r="I29" s="23"/>
      <c r="J29" s="26" t="str">
        <f>'[5]Eingabe Bilanz'!J37</f>
        <v> 3.</v>
      </c>
      <c r="K29" s="26" t="str">
        <f>'[5]Eingabe Bilanz'!K37</f>
        <v>Verbindlichkeiten aus Lieferungen und Leistungen</v>
      </c>
      <c r="L29" s="23"/>
      <c r="M29" s="33">
        <f>'[5]Eingabe Bilanz'!M37</f>
        <v>281458.77</v>
      </c>
      <c r="N29" s="24"/>
      <c r="O29" s="33">
        <f>'[5]Eingabe Bilanz'!O37</f>
        <v>378069.61</v>
      </c>
    </row>
    <row r="30" spans="1:15" ht="11.25" customHeight="1">
      <c r="A30" s="23"/>
      <c r="B30" s="26"/>
      <c r="C30" s="26"/>
      <c r="D30" s="23" t="str">
        <f>'[5]Eingabe Bilanz'!D33</f>
        <v>EUR 0,00 (Vorjahr EUR 0,00)</v>
      </c>
      <c r="E30" s="24"/>
      <c r="F30" s="24"/>
      <c r="G30" s="24"/>
      <c r="H30" s="23"/>
      <c r="I30" s="23"/>
      <c r="J30" s="26"/>
      <c r="K30" s="32" t="str">
        <f>'[5]Eingabe Bilanz'!K38</f>
        <v>-</v>
      </c>
      <c r="L30" s="23" t="str">
        <f>'[5]Eingabe Bilanz'!L38</f>
        <v>davon mit einer Restlaufzeit bis zu einem Jahr</v>
      </c>
      <c r="M30" s="24"/>
      <c r="N30" s="24"/>
      <c r="O30" s="24"/>
    </row>
    <row r="31" spans="1:15" ht="11.25" customHeight="1">
      <c r="A31" s="23"/>
      <c r="B31" s="26" t="str">
        <f>'[5]Eingabe Bilanz'!B37</f>
        <v> 3.</v>
      </c>
      <c r="C31" s="26" t="str">
        <f>'[5]Eingabe Bilanz'!C37</f>
        <v>Forderungen nach dem Krankenhausfinanzierungsrecht</v>
      </c>
      <c r="D31" s="23"/>
      <c r="E31" s="24">
        <f>'[5]Eingabe Bilanz'!E37</f>
        <v>3208940.65</v>
      </c>
      <c r="F31" s="24"/>
      <c r="G31" s="24">
        <f>'[5]Eingabe Bilanz'!G37</f>
        <v>4127206.34</v>
      </c>
      <c r="H31" s="23"/>
      <c r="I31" s="23"/>
      <c r="J31" s="26"/>
      <c r="K31" s="26"/>
      <c r="L31" s="23" t="str">
        <f>'[5]Eingabe Bilanz'!L39</f>
        <v>EUR 281.458,77 (Vorjahr EUR 378.069,61)</v>
      </c>
      <c r="M31" s="24"/>
      <c r="N31" s="24"/>
      <c r="O31" s="24"/>
    </row>
    <row r="32" spans="1:15" ht="11.25" customHeight="1">
      <c r="A32" s="23"/>
      <c r="B32" s="26"/>
      <c r="C32" s="32" t="str">
        <f>'[5]Eingabe Bilanz'!C38</f>
        <v>-</v>
      </c>
      <c r="D32" s="23" t="str">
        <f>'[5]Eingabe Bilanz'!D38</f>
        <v>davon nach der BPflV</v>
      </c>
      <c r="E32" s="24"/>
      <c r="F32" s="24"/>
      <c r="G32" s="24"/>
      <c r="H32" s="23"/>
      <c r="I32" s="23"/>
      <c r="J32" s="26" t="str">
        <f>'[5]Eingabe Bilanz'!J40</f>
        <v> 5.</v>
      </c>
      <c r="K32" s="26" t="str">
        <f>'[5]Eingabe Bilanz'!K40</f>
        <v>Verbindlichkeiten gegenüber dem Krankenhausträger</v>
      </c>
      <c r="L32" s="23"/>
      <c r="M32" s="33">
        <f>'[5]Eingabe Bilanz'!M40</f>
        <v>3495104.73</v>
      </c>
      <c r="N32" s="24"/>
      <c r="O32" s="33">
        <f>'[5]Eingabe Bilanz'!O40</f>
        <v>3801478.88</v>
      </c>
    </row>
    <row r="33" spans="1:15" ht="11.25" customHeight="1">
      <c r="A33" s="23"/>
      <c r="B33" s="26"/>
      <c r="C33" s="26"/>
      <c r="D33" s="23" t="str">
        <f>'[5]Eingabe Bilanz'!D39</f>
        <v>EUR 33.661,00 (Vorjahr EUR 0,00)</v>
      </c>
      <c r="E33" s="24"/>
      <c r="F33" s="24"/>
      <c r="G33" s="24"/>
      <c r="H33" s="23"/>
      <c r="I33" s="23"/>
      <c r="J33" s="26"/>
      <c r="K33" s="32" t="str">
        <f>'[5]Eingabe Bilanz'!K41</f>
        <v>-</v>
      </c>
      <c r="L33" s="23" t="str">
        <f>'[5]Eingabe Bilanz'!L41</f>
        <v>davon mit einer Restlaufzeit bis zu einem Jahr</v>
      </c>
      <c r="M33" s="24"/>
      <c r="N33" s="24"/>
      <c r="O33" s="24"/>
    </row>
    <row r="34" spans="1:15" ht="11.25" customHeight="1">
      <c r="A34" s="23"/>
      <c r="B34" s="26"/>
      <c r="C34" s="32" t="str">
        <f>'[5]Eingabe Bilanz'!C40</f>
        <v>-</v>
      </c>
      <c r="D34" s="23" t="str">
        <f>'[5]Eingabe Bilanz'!D40</f>
        <v>davon mit einer Restlaufzeit von mehr als einem Jahr</v>
      </c>
      <c r="E34" s="24"/>
      <c r="F34" s="24"/>
      <c r="G34" s="24"/>
      <c r="H34" s="23"/>
      <c r="I34" s="23"/>
      <c r="J34" s="26"/>
      <c r="K34" s="26"/>
      <c r="L34" s="23" t="str">
        <f>'[5]Eingabe Bilanz'!L42</f>
        <v>EUR 3.495.104,73 (Vorjahr EUR 3.801.478,88)</v>
      </c>
      <c r="M34" s="24"/>
      <c r="N34" s="24"/>
      <c r="O34" s="24"/>
    </row>
    <row r="35" spans="1:15" ht="11.25" customHeight="1">
      <c r="A35" s="23"/>
      <c r="B35" s="26"/>
      <c r="C35" s="26"/>
      <c r="D35" s="23" t="str">
        <f>'[5]Eingabe Bilanz'!D41</f>
        <v>EUR 0,00 (Vorjahr EUR 511.291,89)</v>
      </c>
      <c r="E35" s="24"/>
      <c r="F35" s="24"/>
      <c r="G35" s="24"/>
      <c r="H35" s="23"/>
      <c r="I35" s="23"/>
      <c r="J35" s="26" t="str">
        <f>'[5]Eingabe Bilanz'!J43</f>
        <v> 6.</v>
      </c>
      <c r="K35" s="26" t="str">
        <f>'[5]Eingabe Bilanz'!K43</f>
        <v>Verbindlichkeiten nach dem Krankenhausfinanzierungsgesetz</v>
      </c>
      <c r="L35" s="23"/>
      <c r="M35" s="33">
        <f>'[5]Eingabe Bilanz'!M43</f>
        <v>4244970.07</v>
      </c>
      <c r="N35" s="24"/>
      <c r="O35" s="33">
        <f>'[5]Eingabe Bilanz'!O43</f>
        <v>4322301.87</v>
      </c>
    </row>
    <row r="36" spans="1:15" ht="11.25" customHeight="1">
      <c r="A36" s="23"/>
      <c r="B36" s="26" t="str">
        <f>'[5]Eingabe Bilanz'!B42</f>
        <v> 6.</v>
      </c>
      <c r="C36" s="26" t="str">
        <f>'[5]Eingabe Bilanz'!C42</f>
        <v>Sonstige Vermögensgegenstände</v>
      </c>
      <c r="D36" s="23"/>
      <c r="E36" s="24">
        <f>'[5]Eingabe Bilanz'!E42</f>
        <v>600117.4</v>
      </c>
      <c r="F36" s="24"/>
      <c r="G36" s="24">
        <f>'[5]Eingabe Bilanz'!G42</f>
        <v>597004.96</v>
      </c>
      <c r="H36" s="23"/>
      <c r="I36" s="23"/>
      <c r="J36" s="26"/>
      <c r="K36" s="32" t="str">
        <f>'[5]Eingabe Bilanz'!K44</f>
        <v>-</v>
      </c>
      <c r="L36" s="23" t="str">
        <f>'[5]Eingabe Bilanz'!L44</f>
        <v>davon nach der BPflV</v>
      </c>
      <c r="M36" s="24"/>
      <c r="N36" s="24"/>
      <c r="O36" s="24"/>
    </row>
    <row r="37" spans="1:15" ht="11.25" customHeight="1">
      <c r="A37" s="23"/>
      <c r="B37" s="26"/>
      <c r="C37" s="32" t="str">
        <f>'[5]Eingabe Bilanz'!C43</f>
        <v>-</v>
      </c>
      <c r="D37" s="23" t="str">
        <f>'[5]Eingabe Bilanz'!D43</f>
        <v>davon mit einer Restlaufzeit von mehr als einem Jahr</v>
      </c>
      <c r="E37" s="29"/>
      <c r="F37" s="24"/>
      <c r="G37" s="29"/>
      <c r="H37" s="23"/>
      <c r="I37" s="23"/>
      <c r="J37" s="26"/>
      <c r="K37" s="26"/>
      <c r="L37" s="23" t="str">
        <f>'[5]Eingabe Bilanz'!L45</f>
        <v>EUR 0,00 (Vorjahr EUR 157.066,68)</v>
      </c>
      <c r="M37" s="24"/>
      <c r="N37" s="24"/>
      <c r="O37" s="24"/>
    </row>
    <row r="38" spans="1:15" ht="11.25" customHeight="1">
      <c r="A38" s="23"/>
      <c r="B38" s="26"/>
      <c r="C38" s="26"/>
      <c r="D38" s="23" t="str">
        <f>'[5]Eingabe Bilanz'!D44</f>
        <v>EUR 0,00 (Vorjahr EUR 0,00)</v>
      </c>
      <c r="E38" s="29"/>
      <c r="F38" s="24"/>
      <c r="G38" s="29"/>
      <c r="H38" s="23"/>
      <c r="I38" s="20"/>
      <c r="J38" s="26"/>
      <c r="K38" s="32" t="str">
        <f>'[5]Eingabe Bilanz'!K46</f>
        <v>-</v>
      </c>
      <c r="L38" s="23" t="str">
        <f>'[5]Eingabe Bilanz'!L46</f>
        <v>davon mit einer Restlaufzeit bis zu einem Jahr</v>
      </c>
      <c r="M38" s="24"/>
      <c r="N38" s="24"/>
      <c r="O38" s="24"/>
    </row>
    <row r="39" spans="1:15" ht="11.25" customHeight="1">
      <c r="A39" s="23"/>
      <c r="B39" s="23"/>
      <c r="C39" s="23"/>
      <c r="D39" s="23"/>
      <c r="E39" s="30">
        <f>'[5]Eingabe Bilanz'!E45</f>
        <v>9242889.63</v>
      </c>
      <c r="F39" s="24"/>
      <c r="G39" s="30">
        <f>'[5]Eingabe Bilanz'!G45</f>
        <v>10205241.46</v>
      </c>
      <c r="H39" s="23"/>
      <c r="I39" s="23"/>
      <c r="J39" s="26"/>
      <c r="K39" s="26"/>
      <c r="L39" s="23" t="str">
        <f>'[5]Eingabe Bilanz'!L47</f>
        <v>EUR 0,00 (Vorjahr EUR 157.066,68)</v>
      </c>
      <c r="M39" s="24"/>
      <c r="N39" s="24"/>
      <c r="O39" s="24"/>
    </row>
    <row r="40" spans="1:15" ht="11.25" customHeight="1">
      <c r="A40" s="23"/>
      <c r="B40" s="23"/>
      <c r="C40" s="23"/>
      <c r="D40" s="26"/>
      <c r="E40" s="29"/>
      <c r="F40" s="29"/>
      <c r="G40" s="29"/>
      <c r="H40" s="23"/>
      <c r="J40" s="26" t="str">
        <f>'[5]Eingabe Bilanz'!J51</f>
        <v>10.</v>
      </c>
      <c r="K40" s="26" t="str">
        <f>'[5]Eingabe Bilanz'!K51</f>
        <v>sonstige Verbindlichkeiten</v>
      </c>
      <c r="L40" s="23"/>
      <c r="M40" s="33">
        <f>'[5]Eingabe Bilanz'!M51</f>
        <v>160516.8</v>
      </c>
      <c r="N40" s="24"/>
      <c r="O40" s="33">
        <f>'[5]Eingabe Bilanz'!O51</f>
        <v>340835.59</v>
      </c>
    </row>
    <row r="41" spans="1:15" ht="11.25" customHeight="1">
      <c r="A41" s="26" t="str">
        <f>'[5]Eingabe Bilanz'!A47</f>
        <v>IV.</v>
      </c>
      <c r="B41" s="26" t="str">
        <f>'[5]Eingabe Bilanz'!B47</f>
        <v>Kassenbestand, Guthaben bei Kreditinstituten</v>
      </c>
      <c r="C41" s="23"/>
      <c r="D41" s="23"/>
      <c r="E41" s="27">
        <f>'[5]Eingabe Bilanz'!E47</f>
        <v>513322.76</v>
      </c>
      <c r="F41" s="24"/>
      <c r="G41" s="27">
        <f>'[5]Eingabe Bilanz'!G47</f>
        <v>269283.76</v>
      </c>
      <c r="H41" s="23"/>
      <c r="J41" s="26"/>
      <c r="K41" s="32" t="str">
        <f>'[5]Eingabe Bilanz'!K52</f>
        <v>-</v>
      </c>
      <c r="L41" s="23" t="str">
        <f>'[5]Eingabe Bilanz'!L52</f>
        <v>davon mit einer Restlaufzeit bis zu einem Jahr</v>
      </c>
      <c r="M41" s="24"/>
      <c r="N41" s="24"/>
      <c r="O41" s="24"/>
    </row>
    <row r="42" spans="1:15" ht="11.25" customHeight="1">
      <c r="A42" s="23"/>
      <c r="B42" s="23"/>
      <c r="C42" s="23"/>
      <c r="D42" s="23"/>
      <c r="E42" s="23"/>
      <c r="F42" s="23"/>
      <c r="G42" s="23"/>
      <c r="H42" s="23"/>
      <c r="J42" s="26"/>
      <c r="K42" s="26"/>
      <c r="L42" s="23" t="str">
        <f>'[5]Eingabe Bilanz'!L53</f>
        <v>EUR 160.516,80 (Vorjahr EUR 340.835,59)</v>
      </c>
      <c r="M42" s="24"/>
      <c r="N42" s="24"/>
      <c r="O42" s="24"/>
    </row>
    <row r="43" spans="1:15" ht="11.25" customHeight="1">
      <c r="A43" s="23"/>
      <c r="B43" s="23"/>
      <c r="C43" s="23"/>
      <c r="D43" s="26"/>
      <c r="E43" s="28">
        <f>'[5]Eingabe Bilanz'!E49</f>
        <v>9774356.98</v>
      </c>
      <c r="F43" s="29"/>
      <c r="G43" s="28">
        <f>'[5]Eingabe Bilanz'!G49</f>
        <v>10484690.600000001</v>
      </c>
      <c r="H43" s="23"/>
      <c r="J43" s="23"/>
      <c r="K43" s="23"/>
      <c r="L43" s="23"/>
      <c r="M43" s="135">
        <f>'[5]Eingabe Bilanz'!M54</f>
        <v>8182050.37</v>
      </c>
      <c r="N43" s="29"/>
      <c r="O43" s="135">
        <f>'[5]Eingabe Bilanz'!O54</f>
        <v>8842685.95</v>
      </c>
    </row>
    <row r="44" spans="1:8" ht="11.25" customHeight="1">
      <c r="A44" s="23"/>
      <c r="B44" s="23"/>
      <c r="C44" s="23"/>
      <c r="D44" s="23"/>
      <c r="E44" s="23"/>
      <c r="F44" s="23"/>
      <c r="G44" s="23"/>
      <c r="H44" s="23"/>
    </row>
    <row r="45" spans="1:15" ht="11.25" customHeight="1" thickBot="1">
      <c r="A45" s="20" t="str">
        <f>'[5]Eingabe Bilanz'!A51</f>
        <v>E.</v>
      </c>
      <c r="B45" s="20" t="str">
        <f>'[5]Eingabe Bilanz'!B51</f>
        <v>Rechnungsabgrenzungsposten</v>
      </c>
      <c r="C45" s="20"/>
      <c r="D45" s="20"/>
      <c r="E45" s="24"/>
      <c r="F45" s="24"/>
      <c r="G45" s="24"/>
      <c r="H45" s="23"/>
      <c r="I45" s="20" t="str">
        <f>'[5]Eingabe Bilanz'!I56</f>
        <v>F.</v>
      </c>
      <c r="J45" s="20" t="str">
        <f>'[5]Eingabe Bilanz'!J56</f>
        <v>Rechnungsabgrenzungsposten</v>
      </c>
      <c r="K45" s="20"/>
      <c r="L45" s="20"/>
      <c r="M45" s="35">
        <f>'[5]Eingabe Bilanz'!M56</f>
        <v>4311.39</v>
      </c>
      <c r="N45" s="24"/>
      <c r="O45" s="35">
        <f>'[5]Eingabe Bilanz'!O56</f>
        <v>3662.51</v>
      </c>
    </row>
    <row r="46" spans="1:15" ht="11.25" customHeight="1" thickBot="1">
      <c r="A46" s="23"/>
      <c r="B46" s="26" t="str">
        <f>'[5]Eingabe Bilanz'!B52</f>
        <v> 2.</v>
      </c>
      <c r="C46" s="26" t="str">
        <f>'[5]Eingabe Bilanz'!C52</f>
        <v>andere Abgrenzungsposten</v>
      </c>
      <c r="D46" s="26"/>
      <c r="E46" s="35">
        <f>'[5]Eingabe Bilanz'!E52</f>
        <v>16945.89</v>
      </c>
      <c r="F46" s="29"/>
      <c r="G46" s="35">
        <f>'[5]Eingabe Bilanz'!G52</f>
        <v>18923.07</v>
      </c>
      <c r="H46" s="23"/>
      <c r="J46" s="23"/>
      <c r="K46" s="23"/>
      <c r="L46" s="23"/>
      <c r="M46" s="23"/>
      <c r="N46" s="23"/>
      <c r="O46" s="23"/>
    </row>
    <row r="47" spans="1:12" ht="11.25" customHeight="1">
      <c r="A47" s="23"/>
      <c r="B47" s="23"/>
      <c r="C47" s="26"/>
      <c r="D47" s="26"/>
      <c r="E47" s="29"/>
      <c r="F47" s="29"/>
      <c r="G47" s="29"/>
      <c r="H47" s="23"/>
      <c r="I47" s="19"/>
      <c r="J47" s="19"/>
      <c r="K47" s="19"/>
      <c r="L47" s="19"/>
    </row>
    <row r="48" spans="1:15" ht="15" customHeight="1" thickBot="1">
      <c r="A48" s="23"/>
      <c r="B48" s="23"/>
      <c r="C48" s="26"/>
      <c r="D48" s="26"/>
      <c r="E48" s="36">
        <f>'[5]Eingabe Bilanz'!E58</f>
        <v>24138339.550000004</v>
      </c>
      <c r="F48" s="37"/>
      <c r="G48" s="36">
        <f>'[5]Eingabe Bilanz'!G58</f>
        <v>21499041</v>
      </c>
      <c r="H48" s="23"/>
      <c r="J48" s="34"/>
      <c r="K48" s="34"/>
      <c r="L48" s="34"/>
      <c r="M48" s="36">
        <f>'[5]Eingabe Bilanz'!M58</f>
        <v>24138339.55</v>
      </c>
      <c r="N48" s="19"/>
      <c r="O48" s="36">
        <f>'[5]Eingabe Bilanz'!O58</f>
        <v>21499041.000000004</v>
      </c>
    </row>
    <row r="49" spans="1:8" ht="11.25" customHeight="1" thickTop="1">
      <c r="A49" s="23"/>
      <c r="B49" s="23"/>
      <c r="C49" s="26"/>
      <c r="D49" s="26"/>
      <c r="E49" s="38">
        <f>IF(E48=M48,"","gleiche Bilanzsumme ??")</f>
      </c>
      <c r="G49" s="39">
        <f>IF(G48=O48,"","gleiche Bilanzsumme ??")</f>
      </c>
      <c r="H49" s="23"/>
    </row>
    <row r="50" ht="11.25" customHeight="1">
      <c r="H50" s="23"/>
    </row>
    <row r="51" spans="8:16" ht="11.25" customHeight="1">
      <c r="H51" s="23"/>
      <c r="P51" s="19"/>
    </row>
    <row r="52" ht="11.25" customHeight="1"/>
    <row r="53" spans="8:17" s="19" customFormat="1" ht="11.25" customHeight="1">
      <c r="H53" s="25"/>
      <c r="P53" s="25"/>
      <c r="Q53" s="25"/>
    </row>
    <row r="54" ht="11.25" customHeight="1">
      <c r="Q54" s="19"/>
    </row>
    <row r="55" ht="11.25" customHeight="1"/>
    <row r="56" spans="1:7" ht="11.25" customHeight="1">
      <c r="A56" s="23"/>
      <c r="B56" s="23"/>
      <c r="C56" s="23"/>
      <c r="D56" s="40"/>
      <c r="E56" s="23"/>
      <c r="F56" s="23"/>
      <c r="G56" s="122"/>
    </row>
    <row r="57" ht="11.25" customHeight="1"/>
    <row r="58" spans="1:7" s="19" customFormat="1" ht="14.25" customHeight="1">
      <c r="A58" s="25"/>
      <c r="B58" s="25"/>
      <c r="C58" s="25"/>
      <c r="D58" s="25"/>
      <c r="E58" s="25"/>
      <c r="F58" s="25"/>
      <c r="G58" s="25"/>
    </row>
    <row r="59" ht="11.25" customHeight="1"/>
    <row r="60" ht="11.25" customHeight="1"/>
    <row r="61" ht="11.25" customHeight="1"/>
    <row r="62" ht="11.25" customHeight="1">
      <c r="H62" s="44"/>
    </row>
    <row r="63" spans="8:16" ht="11.25" customHeight="1">
      <c r="H63" s="123"/>
      <c r="I63" s="45"/>
      <c r="J63" s="46"/>
      <c r="K63" s="46"/>
      <c r="L63" s="46"/>
      <c r="M63" s="46"/>
      <c r="N63" s="46"/>
      <c r="O63" s="46"/>
      <c r="P63" s="24"/>
    </row>
    <row r="64" spans="1:16" s="13" customFormat="1" ht="11.25" customHeight="1">
      <c r="A64" s="25"/>
      <c r="B64" s="25"/>
      <c r="C64" s="25"/>
      <c r="D64" s="25"/>
      <c r="E64" s="25"/>
      <c r="F64" s="25"/>
      <c r="G64" s="25"/>
      <c r="H64" s="124"/>
      <c r="I64" s="125"/>
      <c r="J64" s="51"/>
      <c r="K64" s="51"/>
      <c r="L64" s="51"/>
      <c r="M64" s="51"/>
      <c r="N64" s="51"/>
      <c r="O64" s="51"/>
      <c r="P64" s="126"/>
    </row>
    <row r="65" spans="1:17" ht="11.25" customHeight="1">
      <c r="A65" s="136" t="s">
        <v>103</v>
      </c>
      <c r="B65" s="137"/>
      <c r="C65" s="138"/>
      <c r="D65" s="138"/>
      <c r="E65" s="138"/>
      <c r="F65" s="138"/>
      <c r="G65" s="139"/>
      <c r="H65" s="139"/>
      <c r="I65" s="137"/>
      <c r="J65" s="138"/>
      <c r="K65" s="138"/>
      <c r="L65" s="138"/>
      <c r="M65" s="138"/>
      <c r="N65" s="138"/>
      <c r="O65" s="138"/>
      <c r="P65" s="140"/>
      <c r="Q65" s="138"/>
    </row>
    <row r="66" spans="1:17" ht="11.25" customHeight="1">
      <c r="A66" s="101"/>
      <c r="B66" s="141"/>
      <c r="H66" s="44"/>
      <c r="I66" s="101"/>
      <c r="P66" s="102"/>
      <c r="Q66" s="142"/>
    </row>
    <row r="67" spans="1:17" ht="19.5" customHeight="1">
      <c r="A67" s="101"/>
      <c r="B67" s="141"/>
      <c r="C67" s="141"/>
      <c r="D67" s="141"/>
      <c r="E67" s="143"/>
      <c r="F67" s="144"/>
      <c r="G67" s="144"/>
      <c r="H67" s="44"/>
      <c r="I67" s="141"/>
      <c r="P67" s="102"/>
      <c r="Q67" s="142"/>
    </row>
    <row r="68" spans="1:17" ht="11.25" customHeight="1">
      <c r="A68" s="141" t="str">
        <f>A7</f>
        <v>A k t i v a </v>
      </c>
      <c r="B68" s="141"/>
      <c r="C68" s="141"/>
      <c r="D68" s="141"/>
      <c r="E68" s="145"/>
      <c r="F68" s="146" t="s">
        <v>104</v>
      </c>
      <c r="H68" s="147"/>
      <c r="I68" s="141" t="str">
        <f>I7</f>
        <v>P a s s i v a</v>
      </c>
      <c r="J68" s="141"/>
      <c r="K68" s="141"/>
      <c r="L68" s="141"/>
      <c r="M68" s="145"/>
      <c r="N68" s="146" t="s">
        <v>104</v>
      </c>
      <c r="P68" s="147"/>
      <c r="Q68" s="142"/>
    </row>
    <row r="69" spans="1:17" ht="11.25" customHeight="1">
      <c r="A69" s="141"/>
      <c r="B69" s="141"/>
      <c r="C69" s="141"/>
      <c r="D69" s="34"/>
      <c r="E69" s="148">
        <f>E7</f>
        <v>2003</v>
      </c>
      <c r="F69" s="149" t="s">
        <v>105</v>
      </c>
      <c r="G69" s="150">
        <f>G7</f>
        <v>2002</v>
      </c>
      <c r="H69" s="44"/>
      <c r="I69" s="101"/>
      <c r="J69" s="141"/>
      <c r="K69" s="141"/>
      <c r="L69" s="141"/>
      <c r="M69" s="148">
        <f>M7</f>
        <v>2003</v>
      </c>
      <c r="N69" s="151" t="s">
        <v>105</v>
      </c>
      <c r="O69" s="150">
        <f>O7</f>
        <v>2002</v>
      </c>
      <c r="P69" s="44"/>
      <c r="Q69" s="142"/>
    </row>
    <row r="70" spans="1:17" ht="11.25">
      <c r="A70" s="101" t="str">
        <f>A9</f>
        <v>B.</v>
      </c>
      <c r="B70" s="101" t="str">
        <f>B9</f>
        <v>Anlagevermögen</v>
      </c>
      <c r="C70" s="101"/>
      <c r="D70" s="102"/>
      <c r="E70" s="102"/>
      <c r="H70" s="44"/>
      <c r="I70" s="101" t="str">
        <f>I9</f>
        <v>A.</v>
      </c>
      <c r="J70" s="101" t="str">
        <f>J9</f>
        <v>Eigenkapital</v>
      </c>
      <c r="K70" s="101"/>
      <c r="L70" s="101"/>
      <c r="M70" s="152"/>
      <c r="N70" s="101"/>
      <c r="O70" s="101"/>
      <c r="P70" s="44"/>
      <c r="Q70" s="142"/>
    </row>
    <row r="71" spans="1:17" ht="11.25">
      <c r="A71" s="101" t="str">
        <f>A10</f>
        <v>I.</v>
      </c>
      <c r="B71" s="101" t="str">
        <f>B10</f>
        <v>Immaterielle Vermögensgegenstände</v>
      </c>
      <c r="C71" s="101"/>
      <c r="D71" s="102"/>
      <c r="E71" s="153">
        <f>E10-G10</f>
        <v>-9979.099999999999</v>
      </c>
      <c r="G71" s="154">
        <f>E71/G10</f>
        <v>-0.2335145067005753</v>
      </c>
      <c r="H71" s="155"/>
      <c r="I71" s="101"/>
      <c r="J71" s="101" t="str">
        <f>J10</f>
        <v> 1.</v>
      </c>
      <c r="K71" s="101" t="str">
        <f>K10</f>
        <v>Festgesetztes Kapital</v>
      </c>
      <c r="L71" s="101"/>
      <c r="M71" s="152">
        <f>M10-O10</f>
        <v>3887895.88</v>
      </c>
      <c r="N71" s="101"/>
      <c r="O71" s="156">
        <f>M71/O10</f>
        <v>2.783332136115287</v>
      </c>
      <c r="P71" s="44"/>
      <c r="Q71" s="142"/>
    </row>
    <row r="72" spans="1:17" ht="11.25">
      <c r="A72" s="101"/>
      <c r="B72" s="101"/>
      <c r="C72" s="101"/>
      <c r="D72" s="102"/>
      <c r="E72" s="44"/>
      <c r="G72" s="157"/>
      <c r="H72" s="44"/>
      <c r="I72" s="101"/>
      <c r="J72" s="101" t="str">
        <f>J11</f>
        <v> 3.</v>
      </c>
      <c r="K72" s="101" t="str">
        <f>K11</f>
        <v>Gewinnrücklagen</v>
      </c>
      <c r="L72" s="101"/>
      <c r="M72" s="152"/>
      <c r="N72" s="101"/>
      <c r="O72" s="156"/>
      <c r="P72" s="44"/>
      <c r="Q72" s="142"/>
    </row>
    <row r="73" spans="1:17" ht="11.25">
      <c r="A73" s="101" t="str">
        <f>A12</f>
        <v>II.</v>
      </c>
      <c r="B73" s="101" t="str">
        <f>B12</f>
        <v>Sachanlagen</v>
      </c>
      <c r="C73" s="101"/>
      <c r="D73" s="102"/>
      <c r="E73" s="44"/>
      <c r="G73" s="157"/>
      <c r="H73" s="155"/>
      <c r="I73" s="101"/>
      <c r="J73" s="101"/>
      <c r="K73" s="101" t="e">
        <f>#REF!</f>
        <v>#REF!</v>
      </c>
      <c r="L73" s="101" t="e">
        <f>#REF!</f>
        <v>#REF!</v>
      </c>
      <c r="M73" s="152" t="e">
        <f>#REF!-#REF!</f>
        <v>#REF!</v>
      </c>
      <c r="N73" s="101"/>
      <c r="O73" s="156" t="e">
        <f>M73/#REF!</f>
        <v>#REF!</v>
      </c>
      <c r="P73" s="44"/>
      <c r="Q73" s="142"/>
    </row>
    <row r="74" spans="1:17" ht="11.25">
      <c r="A74" s="101"/>
      <c r="B74" s="101" t="str">
        <f>B13</f>
        <v> 1.</v>
      </c>
      <c r="C74" s="101" t="str">
        <f>C13</f>
        <v>Grundstücke mit Betriebsbauten</v>
      </c>
      <c r="D74" s="102"/>
      <c r="E74" s="44">
        <f>E13-G13</f>
        <v>3738970.6900000013</v>
      </c>
      <c r="G74" s="156">
        <f>E74/G13</f>
        <v>0.42533563502045063</v>
      </c>
      <c r="H74" s="44"/>
      <c r="I74" s="101"/>
      <c r="J74" s="101"/>
      <c r="K74" s="101" t="e">
        <f>#REF!</f>
        <v>#REF!</v>
      </c>
      <c r="L74" s="101" t="e">
        <f>#REF!</f>
        <v>#REF!</v>
      </c>
      <c r="M74" s="152" t="e">
        <f>#REF!-#REF!</f>
        <v>#REF!</v>
      </c>
      <c r="N74" s="101"/>
      <c r="O74" s="156" t="e">
        <f>M74/#REF!</f>
        <v>#REF!</v>
      </c>
      <c r="P74" s="44"/>
      <c r="Q74" s="142"/>
    </row>
    <row r="75" spans="1:17" ht="11.25">
      <c r="A75" s="101"/>
      <c r="B75" s="101" t="str">
        <f>B14</f>
        <v> 2.</v>
      </c>
      <c r="C75" s="101" t="str">
        <f>C14</f>
        <v>Grundstücke mit Wohnbauten</v>
      </c>
      <c r="D75" s="102"/>
      <c r="E75" s="44">
        <f>E14-G14</f>
        <v>-32223.54999999993</v>
      </c>
      <c r="G75" s="156">
        <f>E75/G14</f>
        <v>-0.03360088908460014</v>
      </c>
      <c r="H75" s="44"/>
      <c r="I75" s="101"/>
      <c r="J75" s="101"/>
      <c r="K75" s="101" t="str">
        <f>K12</f>
        <v>c)</v>
      </c>
      <c r="L75" s="101" t="str">
        <f>L12</f>
        <v>freie Gewinnrücklage</v>
      </c>
      <c r="M75" s="152">
        <f>M12-O12</f>
        <v>0</v>
      </c>
      <c r="N75" s="101"/>
      <c r="O75" s="156">
        <f>M75/O12</f>
        <v>0</v>
      </c>
      <c r="P75" s="44"/>
      <c r="Q75" s="142"/>
    </row>
    <row r="76" spans="1:17" ht="11.25">
      <c r="A76" s="101"/>
      <c r="B76" s="101" t="e">
        <f>#REF!</f>
        <v>#REF!</v>
      </c>
      <c r="C76" s="101" t="e">
        <f>#REF!</f>
        <v>#REF!</v>
      </c>
      <c r="D76" s="102"/>
      <c r="E76" s="44" t="e">
        <f>#REF!-#REF!</f>
        <v>#REF!</v>
      </c>
      <c r="G76" s="156" t="e">
        <f>E76/#REF!</f>
        <v>#REF!</v>
      </c>
      <c r="H76" s="44"/>
      <c r="I76" s="101"/>
      <c r="J76" s="101"/>
      <c r="K76" s="101" t="e">
        <f>#REF!</f>
        <v>#REF!</v>
      </c>
      <c r="L76" s="101" t="e">
        <f>#REF!</f>
        <v>#REF!</v>
      </c>
      <c r="M76" s="152" t="e">
        <f>#REF!-#REF!</f>
        <v>#REF!</v>
      </c>
      <c r="N76" s="101"/>
      <c r="O76" s="156" t="e">
        <f>M76/#REF!</f>
        <v>#REF!</v>
      </c>
      <c r="P76" s="44"/>
      <c r="Q76" s="142"/>
    </row>
    <row r="77" spans="1:17" ht="11.25">
      <c r="A77" s="101"/>
      <c r="B77" s="101" t="str">
        <f aca="true" t="shared" si="0" ref="B77:C79">B15</f>
        <v> 4.</v>
      </c>
      <c r="C77" s="101" t="str">
        <f t="shared" si="0"/>
        <v>Technische Anlagen</v>
      </c>
      <c r="D77" s="102"/>
      <c r="E77" s="44">
        <f>E15-G15</f>
        <v>-31384.99000000002</v>
      </c>
      <c r="G77" s="156">
        <f>E77/G15</f>
        <v>-0.16405336396012254</v>
      </c>
      <c r="H77" s="44"/>
      <c r="I77" s="101"/>
      <c r="J77" s="101" t="str">
        <f>J13</f>
        <v> 4.</v>
      </c>
      <c r="K77" s="101" t="str">
        <f>K13</f>
        <v>Gewinnvortrag</v>
      </c>
      <c r="L77" s="101"/>
      <c r="M77" s="152">
        <f>M13-O13</f>
        <v>16781.680000000008</v>
      </c>
      <c r="N77" s="101"/>
      <c r="O77" s="156">
        <f>M77/O13</f>
        <v>0.1795972287861043</v>
      </c>
      <c r="P77" s="44"/>
      <c r="Q77" s="142"/>
    </row>
    <row r="78" spans="1:17" ht="11.25">
      <c r="A78" s="101"/>
      <c r="B78" s="101" t="str">
        <f t="shared" si="0"/>
        <v> 5.</v>
      </c>
      <c r="C78" s="101" t="str">
        <f t="shared" si="0"/>
        <v>Einrichtungen und Ausstattungen</v>
      </c>
      <c r="D78" s="102"/>
      <c r="E78" s="44">
        <f>E16-G16</f>
        <v>-151591.66999999993</v>
      </c>
      <c r="G78" s="156">
        <f>E78/G16</f>
        <v>-0.1970332953746114</v>
      </c>
      <c r="H78" s="44"/>
      <c r="I78" s="101"/>
      <c r="J78" s="101" t="str">
        <f>J14</f>
        <v> 5.</v>
      </c>
      <c r="K78" s="101" t="str">
        <f>K14</f>
        <v>Jahresüberschuss</v>
      </c>
      <c r="L78" s="101"/>
      <c r="M78" s="152">
        <f>M14-O14</f>
        <v>2093.220000000001</v>
      </c>
      <c r="N78" s="101"/>
      <c r="O78" s="156">
        <f>M78/O14</f>
        <v>0.12473244633433608</v>
      </c>
      <c r="P78" s="44"/>
      <c r="Q78" s="142"/>
    </row>
    <row r="79" spans="1:17" ht="11.25">
      <c r="A79" s="101"/>
      <c r="B79" s="101" t="str">
        <f t="shared" si="0"/>
        <v> 6.</v>
      </c>
      <c r="C79" s="101" t="str">
        <f t="shared" si="0"/>
        <v>geleistete Anzahlungen und Anlagen im Bau</v>
      </c>
      <c r="D79" s="102"/>
      <c r="E79" s="158">
        <f>E17-G17</f>
        <v>-162182.03</v>
      </c>
      <c r="G79" s="159">
        <f>E79/G17</f>
        <v>-0.6691568081974603</v>
      </c>
      <c r="H79" s="44"/>
      <c r="I79" s="101"/>
      <c r="J79" s="101"/>
      <c r="K79" s="101"/>
      <c r="L79" s="101"/>
      <c r="M79" s="160">
        <f>M15-O15</f>
        <v>3906770.7800000003</v>
      </c>
      <c r="N79" s="101"/>
      <c r="O79" s="161">
        <f>M79/O15</f>
        <v>1.7284059668251608</v>
      </c>
      <c r="P79" s="44"/>
      <c r="Q79" s="142"/>
    </row>
    <row r="80" spans="1:17" ht="11.25">
      <c r="A80" s="101"/>
      <c r="B80" s="101"/>
      <c r="C80" s="101"/>
      <c r="D80" s="102"/>
      <c r="E80" s="153">
        <f>E18-G18</f>
        <v>3361588.450000003</v>
      </c>
      <c r="G80" s="162">
        <f>E80/G18</f>
        <v>0.3069188982485985</v>
      </c>
      <c r="H80" s="44"/>
      <c r="I80" s="101"/>
      <c r="J80" s="101"/>
      <c r="K80" s="101"/>
      <c r="L80" s="101"/>
      <c r="M80" s="152"/>
      <c r="N80" s="101"/>
      <c r="O80" s="156"/>
      <c r="P80" s="44"/>
      <c r="Q80" s="142"/>
    </row>
    <row r="81" spans="1:17" ht="11.25">
      <c r="A81" s="101"/>
      <c r="B81" s="101"/>
      <c r="C81" s="101"/>
      <c r="D81" s="102"/>
      <c r="E81" s="44"/>
      <c r="G81" s="156"/>
      <c r="H81" s="44"/>
      <c r="I81" s="101" t="str">
        <f>I17</f>
        <v>B.</v>
      </c>
      <c r="J81" s="101" t="str">
        <f>J17</f>
        <v>Sonderposten aus Zuwendungen zur Finanzierung</v>
      </c>
      <c r="K81" s="101"/>
      <c r="L81" s="101"/>
      <c r="M81" s="152"/>
      <c r="N81" s="101"/>
      <c r="O81" s="156"/>
      <c r="P81" s="44"/>
      <c r="Q81" s="142"/>
    </row>
    <row r="82" spans="1:17" ht="11.25">
      <c r="A82" s="101"/>
      <c r="B82" s="101"/>
      <c r="C82" s="101"/>
      <c r="D82" s="102"/>
      <c r="E82" s="163">
        <f>E20-G20</f>
        <v>3351609.3500000015</v>
      </c>
      <c r="G82" s="161">
        <f>E82/G20</f>
        <v>0.30481847129810474</v>
      </c>
      <c r="H82" s="155"/>
      <c r="I82" s="101"/>
      <c r="J82" s="101" t="str">
        <f>J18</f>
        <v> des Sachanlagevermögens</v>
      </c>
      <c r="K82" s="101"/>
      <c r="L82" s="101"/>
      <c r="M82" s="152"/>
      <c r="N82" s="101"/>
      <c r="O82" s="156"/>
      <c r="P82" s="44"/>
      <c r="Q82" s="142"/>
    </row>
    <row r="83" spans="1:17" ht="11.25">
      <c r="A83" s="101"/>
      <c r="B83" s="101"/>
      <c r="C83" s="101"/>
      <c r="D83" s="102"/>
      <c r="E83" s="44"/>
      <c r="G83" s="157"/>
      <c r="H83" s="44"/>
      <c r="I83" s="101"/>
      <c r="J83" s="101" t="str">
        <f>J19</f>
        <v> 1.</v>
      </c>
      <c r="K83" s="101" t="str">
        <f>K19</f>
        <v>Sonderposten aus Fördermitteln nach dem KHG</v>
      </c>
      <c r="L83" s="101"/>
      <c r="M83" s="152">
        <f>M19-O19</f>
        <v>-141258.27000000002</v>
      </c>
      <c r="N83" s="101"/>
      <c r="O83" s="156">
        <f>M83/O19</f>
        <v>-0.11529916463401721</v>
      </c>
      <c r="P83" s="44"/>
      <c r="Q83" s="142"/>
    </row>
    <row r="84" spans="1:17" ht="11.25">
      <c r="A84" s="101" t="str">
        <f>A22</f>
        <v>C.</v>
      </c>
      <c r="B84" s="101" t="str">
        <f>B22</f>
        <v>Umlaufvermögen</v>
      </c>
      <c r="C84" s="101"/>
      <c r="D84" s="102"/>
      <c r="E84" s="44"/>
      <c r="G84" s="157"/>
      <c r="H84" s="44"/>
      <c r="I84" s="101"/>
      <c r="J84" s="101" t="str">
        <f>J20</f>
        <v> 2.</v>
      </c>
      <c r="K84" s="101" t="str">
        <f>K20</f>
        <v>Sonderposten aus Zuweisungen und Zuschüssen d. ö. H.</v>
      </c>
      <c r="L84" s="101"/>
      <c r="M84" s="152">
        <f>M20-O20</f>
        <v>-400643.51999999955</v>
      </c>
      <c r="N84" s="101"/>
      <c r="O84" s="156">
        <f>M84/O20</f>
        <v>-0.04976724848438167</v>
      </c>
      <c r="P84" s="44"/>
      <c r="Q84" s="142"/>
    </row>
    <row r="85" spans="1:17" ht="11.25">
      <c r="A85" s="101" t="str">
        <f>A23</f>
        <v>I.</v>
      </c>
      <c r="B85" s="101" t="str">
        <f>B23</f>
        <v>Vorräte</v>
      </c>
      <c r="C85" s="101"/>
      <c r="D85" s="102"/>
      <c r="E85" s="44"/>
      <c r="G85" s="156"/>
      <c r="H85" s="44"/>
      <c r="I85" s="101"/>
      <c r="J85" s="101" t="str">
        <f>J21</f>
        <v> 3.</v>
      </c>
      <c r="K85" s="101" t="str">
        <f>K21</f>
        <v>Sonderposten aus Zuwendungen Dritter</v>
      </c>
      <c r="L85" s="101"/>
      <c r="M85" s="152">
        <f>M21-O21</f>
        <v>-12219.520000000004</v>
      </c>
      <c r="N85" s="101"/>
      <c r="O85" s="156">
        <f>M85/O21</f>
        <v>-0.174966795095239</v>
      </c>
      <c r="P85" s="155"/>
      <c r="Q85" s="142"/>
    </row>
    <row r="86" spans="1:17" ht="11.25">
      <c r="A86" s="101"/>
      <c r="B86" s="101" t="str">
        <f>B24</f>
        <v> 1.</v>
      </c>
      <c r="C86" s="101" t="str">
        <f>C24</f>
        <v>Roh-, Hilfs- und Betriebsstoffe</v>
      </c>
      <c r="D86" s="102"/>
      <c r="E86" s="44">
        <f>E24-G24</f>
        <v>7979.210000000001</v>
      </c>
      <c r="G86" s="156">
        <f>E86/G24</f>
        <v>0.784939667774348</v>
      </c>
      <c r="H86" s="44"/>
      <c r="I86" s="101"/>
      <c r="J86" s="101"/>
      <c r="K86" s="101"/>
      <c r="L86" s="101"/>
      <c r="M86" s="160">
        <f>M22-O22</f>
        <v>-554121.3100000005</v>
      </c>
      <c r="N86" s="101"/>
      <c r="O86" s="161">
        <f>M86/O22</f>
        <v>-0.059293928198293815</v>
      </c>
      <c r="P86" s="44"/>
      <c r="Q86" s="142"/>
    </row>
    <row r="87" spans="1:17" ht="11.25">
      <c r="A87" s="101"/>
      <c r="B87" s="101" t="e">
        <f>#REF!</f>
        <v>#REF!</v>
      </c>
      <c r="C87" s="101" t="e">
        <f>#REF!</f>
        <v>#REF!</v>
      </c>
      <c r="D87" s="102"/>
      <c r="E87" s="44" t="e">
        <f>#REF!-#REF!</f>
        <v>#REF!</v>
      </c>
      <c r="G87" s="156" t="e">
        <f>E87/#REF!</f>
        <v>#REF!</v>
      </c>
      <c r="H87" s="44"/>
      <c r="I87" s="101"/>
      <c r="J87" s="101"/>
      <c r="K87" s="101"/>
      <c r="L87" s="101"/>
      <c r="M87" s="152"/>
      <c r="N87" s="101"/>
      <c r="O87" s="156"/>
      <c r="P87" s="44"/>
      <c r="Q87" s="142"/>
    </row>
    <row r="88" spans="1:17" ht="11.25">
      <c r="A88" s="101"/>
      <c r="B88" s="101" t="e">
        <f>#REF!</f>
        <v>#REF!</v>
      </c>
      <c r="C88" s="101" t="e">
        <f>#REF!</f>
        <v>#REF!</v>
      </c>
      <c r="D88" s="102"/>
      <c r="E88" s="158" t="e">
        <f>#REF!</f>
        <v>#REF!</v>
      </c>
      <c r="G88" s="159" t="e">
        <f>E88/#REF!</f>
        <v>#REF!</v>
      </c>
      <c r="H88" s="44"/>
      <c r="I88" s="101" t="str">
        <f>I24</f>
        <v>C.</v>
      </c>
      <c r="J88" s="101" t="str">
        <f>J24</f>
        <v>Rückstellungen</v>
      </c>
      <c r="K88" s="101"/>
      <c r="L88" s="101"/>
      <c r="M88" s="152"/>
      <c r="N88" s="101"/>
      <c r="O88" s="156"/>
      <c r="P88" s="44"/>
      <c r="Q88" s="142"/>
    </row>
    <row r="89" spans="1:17" ht="11.25">
      <c r="A89" s="101"/>
      <c r="B89" s="101"/>
      <c r="C89" s="101"/>
      <c r="D89" s="102"/>
      <c r="E89" s="164">
        <f>E25-G25</f>
        <v>7979.210000000001</v>
      </c>
      <c r="G89" s="162">
        <f>E89/G25</f>
        <v>0.784939667774348</v>
      </c>
      <c r="H89" s="44"/>
      <c r="I89" s="101"/>
      <c r="J89" s="101" t="e">
        <f>#REF!</f>
        <v>#REF!</v>
      </c>
      <c r="K89" s="101" t="e">
        <f>#REF!</f>
        <v>#REF!</v>
      </c>
      <c r="L89" s="101"/>
      <c r="M89" s="152" t="e">
        <f>#REF!-#REF!</f>
        <v>#REF!</v>
      </c>
      <c r="N89" s="101"/>
      <c r="O89" s="156" t="e">
        <f>M89/#REF!</f>
        <v>#REF!</v>
      </c>
      <c r="P89" s="155"/>
      <c r="Q89" s="142"/>
    </row>
    <row r="90" spans="1:17" ht="11.25">
      <c r="A90" s="101"/>
      <c r="B90" s="101"/>
      <c r="C90" s="101"/>
      <c r="D90" s="102"/>
      <c r="E90" s="44"/>
      <c r="G90" s="165"/>
      <c r="H90" s="44"/>
      <c r="I90" s="101"/>
      <c r="J90" s="101" t="e">
        <f>#REF!</f>
        <v>#REF!</v>
      </c>
      <c r="K90" s="101" t="e">
        <f>#REF!</f>
        <v>#REF!</v>
      </c>
      <c r="L90" s="101"/>
      <c r="M90" s="152" t="e">
        <f>#REF!-#REF!</f>
        <v>#REF!</v>
      </c>
      <c r="N90" s="101"/>
      <c r="O90" s="156" t="e">
        <f>M90/#REF!</f>
        <v>#REF!</v>
      </c>
      <c r="P90" s="44"/>
      <c r="Q90" s="142"/>
    </row>
    <row r="91" spans="1:17" ht="11.25">
      <c r="A91" s="101" t="str">
        <f>A27</f>
        <v>II.</v>
      </c>
      <c r="B91" s="101" t="str">
        <f>B27</f>
        <v>Forderungen und sonstige Vermögensgegenstände</v>
      </c>
      <c r="C91" s="101"/>
      <c r="D91" s="102"/>
      <c r="E91" s="44"/>
      <c r="G91" s="156"/>
      <c r="H91" s="44"/>
      <c r="I91" s="101"/>
      <c r="J91" s="101" t="str">
        <f>J25</f>
        <v> 3.</v>
      </c>
      <c r="K91" s="101" t="str">
        <f>K25</f>
        <v>Sonstige Rückstellungen</v>
      </c>
      <c r="L91" s="101"/>
      <c r="M91" s="152">
        <f>M25-O25</f>
        <v>-53364.21999999997</v>
      </c>
      <c r="N91" s="101"/>
      <c r="O91" s="156">
        <f>M91/O25</f>
        <v>-0.05096717660120739</v>
      </c>
      <c r="P91" s="44"/>
      <c r="Q91" s="142"/>
    </row>
    <row r="92" spans="1:17" ht="11.25">
      <c r="A92" s="101"/>
      <c r="B92" s="101" t="str">
        <f>B28</f>
        <v> 1.</v>
      </c>
      <c r="C92" s="101" t="str">
        <f>C28</f>
        <v>Forderungen aus Lieferungen und Leistungen</v>
      </c>
      <c r="D92" s="102"/>
      <c r="E92" s="44">
        <f>E28-G28</f>
        <v>-47198.580000000075</v>
      </c>
      <c r="G92" s="156">
        <f>E92/G28</f>
        <v>-0.008611260770730747</v>
      </c>
      <c r="H92" s="44"/>
      <c r="I92" s="101"/>
      <c r="J92" s="101"/>
      <c r="K92" s="101"/>
      <c r="L92" s="101"/>
      <c r="M92" s="160">
        <f>M26-O26</f>
        <v>-53364.21999999997</v>
      </c>
      <c r="N92" s="101"/>
      <c r="O92" s="161">
        <f>M92/O26</f>
        <v>-0.05096717660120739</v>
      </c>
      <c r="P92" s="155"/>
      <c r="Q92" s="142"/>
    </row>
    <row r="93" spans="1:17" ht="11.25">
      <c r="A93" s="101"/>
      <c r="B93" s="101" t="e">
        <f>#REF!</f>
        <v>#REF!</v>
      </c>
      <c r="C93" s="101" t="e">
        <f>#REF!</f>
        <v>#REF!</v>
      </c>
      <c r="D93" s="102"/>
      <c r="E93" s="44" t="e">
        <f>#REF!-#REF!</f>
        <v>#REF!</v>
      </c>
      <c r="G93" s="156" t="e">
        <f>E93/#REF!</f>
        <v>#REF!</v>
      </c>
      <c r="H93" s="44"/>
      <c r="I93" s="101"/>
      <c r="J93" s="101"/>
      <c r="K93" s="101"/>
      <c r="L93" s="101"/>
      <c r="M93" s="152"/>
      <c r="N93" s="101"/>
      <c r="O93" s="156"/>
      <c r="P93" s="44"/>
      <c r="Q93" s="142"/>
    </row>
    <row r="94" spans="1:17" ht="11.25">
      <c r="A94" s="101"/>
      <c r="B94" s="101" t="str">
        <f>B31</f>
        <v> 3.</v>
      </c>
      <c r="C94" s="101" t="str">
        <f>C31</f>
        <v>Forderungen nach dem Krankenhausfinanzierungsrecht</v>
      </c>
      <c r="D94" s="102"/>
      <c r="E94" s="44">
        <f>E31-G31</f>
        <v>-918265.69</v>
      </c>
      <c r="G94" s="156">
        <f>E94/G31</f>
        <v>-0.22249086048845332</v>
      </c>
      <c r="H94" s="44"/>
      <c r="I94" s="101" t="str">
        <f>I28</f>
        <v>D.</v>
      </c>
      <c r="J94" s="101" t="str">
        <f>J28</f>
        <v>Verbindlichkeiten</v>
      </c>
      <c r="K94" s="101"/>
      <c r="L94" s="101"/>
      <c r="M94" s="152"/>
      <c r="N94" s="101"/>
      <c r="O94" s="156"/>
      <c r="P94" s="155"/>
      <c r="Q94" s="142"/>
    </row>
    <row r="95" spans="1:17" ht="11.25">
      <c r="A95" s="101"/>
      <c r="B95" s="101" t="str">
        <f>B36</f>
        <v> 6.</v>
      </c>
      <c r="C95" s="101" t="str">
        <f>C36</f>
        <v>Sonstige Vermögensgegenstände</v>
      </c>
      <c r="D95" s="102"/>
      <c r="E95" s="158">
        <f>E36-G36</f>
        <v>3112.4400000000605</v>
      </c>
      <c r="G95" s="156">
        <f>E95/G36</f>
        <v>0.005213424022473885</v>
      </c>
      <c r="H95" s="155"/>
      <c r="I95" s="101"/>
      <c r="J95" s="101" t="e">
        <f>#REF!</f>
        <v>#REF!</v>
      </c>
      <c r="K95" s="101" t="e">
        <f>#REF!</f>
        <v>#REF!</v>
      </c>
      <c r="L95" s="101"/>
      <c r="M95" s="152" t="e">
        <f>#REF!-#REF!</f>
        <v>#REF!</v>
      </c>
      <c r="N95" s="101"/>
      <c r="O95" s="156" t="e">
        <f>M95/#REF!</f>
        <v>#REF!</v>
      </c>
      <c r="P95" s="155"/>
      <c r="Q95" s="142"/>
    </row>
    <row r="96" spans="1:17" ht="11.25">
      <c r="A96" s="101"/>
      <c r="B96" s="101"/>
      <c r="C96" s="101"/>
      <c r="D96" s="102"/>
      <c r="E96" s="153">
        <f>E39-G39</f>
        <v>-962351.8300000001</v>
      </c>
      <c r="G96" s="162">
        <f>E96/G39</f>
        <v>-0.09429976093872844</v>
      </c>
      <c r="H96" s="44"/>
      <c r="I96" s="101"/>
      <c r="J96" s="101" t="str">
        <f>J29</f>
        <v> 3.</v>
      </c>
      <c r="K96" s="101" t="str">
        <f>K29</f>
        <v>Verbindlichkeiten aus Lieferungen und Leistungen</v>
      </c>
      <c r="L96" s="101"/>
      <c r="M96" s="152">
        <f>M29-O29</f>
        <v>-96610.83999999997</v>
      </c>
      <c r="N96" s="101"/>
      <c r="O96" s="156">
        <f>M96/O29</f>
        <v>-0.2555371747546701</v>
      </c>
      <c r="P96" s="166"/>
      <c r="Q96" s="142"/>
    </row>
    <row r="97" spans="1:17" ht="11.25">
      <c r="A97" s="101"/>
      <c r="B97" s="101"/>
      <c r="C97" s="101"/>
      <c r="D97" s="102"/>
      <c r="E97" s="44"/>
      <c r="G97" s="165"/>
      <c r="H97" s="155"/>
      <c r="I97" s="101"/>
      <c r="J97" s="101" t="str">
        <f>J32</f>
        <v> 5.</v>
      </c>
      <c r="K97" s="101" t="str">
        <f>K32</f>
        <v>Verbindlichkeiten gegenüber dem Krankenhausträger</v>
      </c>
      <c r="L97" s="101"/>
      <c r="M97" s="152">
        <f>M32-O32</f>
        <v>-306374.1499999999</v>
      </c>
      <c r="N97" s="101"/>
      <c r="O97" s="156">
        <f>M97/O32</f>
        <v>-0.0805934110569095</v>
      </c>
      <c r="Q97" s="142"/>
    </row>
    <row r="98" spans="1:17" ht="11.25">
      <c r="A98" s="101" t="str">
        <f>A41</f>
        <v>IV.</v>
      </c>
      <c r="B98" s="101" t="str">
        <f>B41</f>
        <v>Kassenbestand, Guthaben bei Kreditinstituten</v>
      </c>
      <c r="C98" s="101"/>
      <c r="D98" s="102"/>
      <c r="E98" s="153">
        <f>E41-G41</f>
        <v>244039</v>
      </c>
      <c r="G98" s="154">
        <f>E98/G41</f>
        <v>0.90625220028122</v>
      </c>
      <c r="H98" s="44"/>
      <c r="I98" s="101"/>
      <c r="J98" s="101" t="str">
        <f>J35</f>
        <v> 6.</v>
      </c>
      <c r="K98" s="101" t="str">
        <f>K35</f>
        <v>Verbindlichkeiten nach dem Krankenhausfinanzierungsgesetz</v>
      </c>
      <c r="L98" s="101"/>
      <c r="M98" s="152">
        <f>M35-O35</f>
        <v>-77331.79999999981</v>
      </c>
      <c r="N98" s="101"/>
      <c r="O98" s="156">
        <f>M98/O35</f>
        <v>-0.01789134639964418</v>
      </c>
      <c r="Q98" s="142"/>
    </row>
    <row r="99" spans="1:17" ht="11.25">
      <c r="A99" s="101"/>
      <c r="B99" s="101"/>
      <c r="C99" s="101"/>
      <c r="D99" s="102"/>
      <c r="E99" s="44"/>
      <c r="G99" s="165"/>
      <c r="H99" s="44"/>
      <c r="I99" s="101"/>
      <c r="J99" s="101" t="e">
        <f>#REF!</f>
        <v>#REF!</v>
      </c>
      <c r="K99" s="101" t="e">
        <f>#REF!</f>
        <v>#REF!</v>
      </c>
      <c r="L99" s="101"/>
      <c r="M99" s="152" t="e">
        <f>#REF!-#REF!</f>
        <v>#REF!</v>
      </c>
      <c r="N99" s="101"/>
      <c r="O99" s="156" t="e">
        <f>M99/#REF!</f>
        <v>#REF!</v>
      </c>
      <c r="Q99" s="142"/>
    </row>
    <row r="100" spans="1:17" ht="11.25">
      <c r="A100" s="101"/>
      <c r="B100" s="101"/>
      <c r="C100" s="101"/>
      <c r="D100" s="102"/>
      <c r="E100" s="163">
        <f>E43-G43</f>
        <v>-710333.620000001</v>
      </c>
      <c r="G100" s="161">
        <f>E100/G43</f>
        <v>-0.06774960245369577</v>
      </c>
      <c r="H100" s="44"/>
      <c r="J100" s="101" t="str">
        <f>J40</f>
        <v>10.</v>
      </c>
      <c r="K100" s="101" t="str">
        <f>K40</f>
        <v>sonstige Verbindlichkeiten</v>
      </c>
      <c r="L100" s="101"/>
      <c r="M100" s="152">
        <f>M40-O40</f>
        <v>-180318.79000000004</v>
      </c>
      <c r="N100" s="101"/>
      <c r="O100" s="156">
        <f>M100/O40</f>
        <v>-0.529049181747716</v>
      </c>
      <c r="Q100" s="142"/>
    </row>
    <row r="101" spans="2:17" ht="11.25">
      <c r="B101" s="101"/>
      <c r="C101" s="101"/>
      <c r="D101" s="102"/>
      <c r="E101" s="44"/>
      <c r="G101" s="165"/>
      <c r="H101" s="155"/>
      <c r="J101" s="101"/>
      <c r="K101" s="101"/>
      <c r="L101" s="167"/>
      <c r="M101" s="160">
        <f>M43-O43</f>
        <v>-660635.5799999991</v>
      </c>
      <c r="N101" s="101"/>
      <c r="O101" s="161">
        <f>M101/O43</f>
        <v>-0.07470983180172752</v>
      </c>
      <c r="Q101" s="142"/>
    </row>
    <row r="102" spans="1:17" ht="11.25">
      <c r="A102" s="101" t="str">
        <f>A45</f>
        <v>E.</v>
      </c>
      <c r="B102" s="101" t="str">
        <f>B45</f>
        <v>Rechnungsabgrenzungsposten</v>
      </c>
      <c r="C102" s="101"/>
      <c r="D102" s="102"/>
      <c r="E102" s="44"/>
      <c r="G102" s="156"/>
      <c r="H102" s="155"/>
      <c r="J102" s="101"/>
      <c r="K102" s="101"/>
      <c r="L102" s="101"/>
      <c r="M102" s="152"/>
      <c r="N102" s="101"/>
      <c r="O102" s="156"/>
      <c r="Q102" s="142"/>
    </row>
    <row r="103" spans="1:17" ht="12" thickBot="1">
      <c r="A103" s="101"/>
      <c r="B103" s="101" t="str">
        <f>B46</f>
        <v> 2.</v>
      </c>
      <c r="C103" s="101" t="str">
        <f>C46</f>
        <v>andere Abgrenzungsposten</v>
      </c>
      <c r="D103" s="102"/>
      <c r="E103" s="168">
        <f>E46-G46</f>
        <v>-1977.1800000000003</v>
      </c>
      <c r="G103" s="169">
        <f>E103/G46</f>
        <v>-0.10448516017749765</v>
      </c>
      <c r="H103" s="166"/>
      <c r="I103" s="25" t="str">
        <f>I45</f>
        <v>F.</v>
      </c>
      <c r="J103" s="101" t="str">
        <f>J45</f>
        <v>Rechnungsabgrenzungsposten</v>
      </c>
      <c r="K103" s="101"/>
      <c r="L103" s="101"/>
      <c r="M103" s="170">
        <f>M45-O45</f>
        <v>648.8800000000001</v>
      </c>
      <c r="N103" s="101"/>
      <c r="O103" s="169">
        <f>M103/O45</f>
        <v>0.17716811694712098</v>
      </c>
      <c r="Q103" s="142"/>
    </row>
    <row r="104" spans="1:17" ht="11.25">
      <c r="A104" s="101"/>
      <c r="B104" s="101"/>
      <c r="C104" s="101"/>
      <c r="D104" s="102"/>
      <c r="E104" s="44"/>
      <c r="G104" s="155"/>
      <c r="J104" s="101"/>
      <c r="K104" s="101"/>
      <c r="L104" s="101"/>
      <c r="M104" s="152"/>
      <c r="N104" s="101"/>
      <c r="O104" s="156"/>
      <c r="Q104" s="142"/>
    </row>
    <row r="105" spans="1:17" ht="12" thickBot="1">
      <c r="A105" s="101"/>
      <c r="B105" s="101" t="s">
        <v>106</v>
      </c>
      <c r="C105" s="101"/>
      <c r="D105" s="102"/>
      <c r="E105" s="171">
        <f>E48-G48</f>
        <v>2639298.5500000045</v>
      </c>
      <c r="G105" s="172">
        <f>E105/G48</f>
        <v>0.12276354791825386</v>
      </c>
      <c r="J105" s="101" t="s">
        <v>106</v>
      </c>
      <c r="K105" s="101"/>
      <c r="L105" s="101"/>
      <c r="M105" s="171">
        <f>M48-O48</f>
        <v>2639298.549999997</v>
      </c>
      <c r="N105" s="101"/>
      <c r="O105" s="172">
        <f>M105/O48</f>
        <v>0.1227635479182535</v>
      </c>
      <c r="Q105" s="142"/>
    </row>
    <row r="106" spans="1:17" ht="12" thickTop="1">
      <c r="A106" s="101"/>
      <c r="B106" s="101"/>
      <c r="C106" s="101"/>
      <c r="D106" s="102"/>
      <c r="E106" s="44"/>
      <c r="G106" s="155"/>
      <c r="J106" s="101"/>
      <c r="K106" s="101"/>
      <c r="L106" s="101"/>
      <c r="M106" s="101"/>
      <c r="N106" s="101"/>
      <c r="O106" s="156"/>
      <c r="Q106" s="142"/>
    </row>
    <row r="107" spans="9:17" ht="11.25">
      <c r="I107" s="47"/>
      <c r="J107" s="131"/>
      <c r="K107" s="131"/>
      <c r="L107" s="131"/>
      <c r="M107" s="131"/>
      <c r="N107" s="131"/>
      <c r="O107" s="132"/>
      <c r="Q107" s="142"/>
    </row>
    <row r="108" spans="1:17" ht="11.25">
      <c r="A108" s="101"/>
      <c r="G108" s="155"/>
      <c r="Q108" s="142"/>
    </row>
    <row r="109" spans="1:17" ht="11.25">
      <c r="A109" s="173"/>
      <c r="B109" s="173"/>
      <c r="C109" s="173"/>
      <c r="D109" s="174"/>
      <c r="E109" s="142"/>
      <c r="F109" s="142"/>
      <c r="G109" s="175"/>
      <c r="H109" s="142"/>
      <c r="I109" s="142"/>
      <c r="J109" s="173"/>
      <c r="K109" s="173"/>
      <c r="L109" s="173"/>
      <c r="M109" s="173"/>
      <c r="N109" s="173"/>
      <c r="O109" s="176"/>
      <c r="P109" s="142"/>
      <c r="Q109" s="142"/>
    </row>
    <row r="110" spans="1:17" ht="11.25">
      <c r="A110" s="131"/>
      <c r="H110" s="47"/>
      <c r="I110" s="47"/>
      <c r="J110" s="131"/>
      <c r="K110" s="131"/>
      <c r="L110" s="131"/>
      <c r="M110" s="131"/>
      <c r="N110" s="131"/>
      <c r="O110" s="132"/>
      <c r="P110" s="47"/>
      <c r="Q110" s="47"/>
    </row>
    <row r="111" spans="2:17" ht="14.25">
      <c r="B111" s="13"/>
      <c r="C111" s="13"/>
      <c r="D111" s="13"/>
      <c r="E111" s="13"/>
      <c r="F111" s="13"/>
      <c r="G111" s="13"/>
      <c r="I111" s="51"/>
      <c r="J111" s="51"/>
      <c r="K111" s="51"/>
      <c r="L111" s="51"/>
      <c r="M111" s="51"/>
      <c r="N111" s="51"/>
      <c r="O111" s="51"/>
      <c r="P111" s="51"/>
      <c r="Q111" s="47"/>
    </row>
    <row r="112" spans="2:17" ht="14.25">
      <c r="B112" s="13"/>
      <c r="C112" s="13"/>
      <c r="D112" s="13"/>
      <c r="E112" s="13"/>
      <c r="F112" s="13"/>
      <c r="G112" s="13"/>
      <c r="I112" s="47"/>
      <c r="J112" s="131"/>
      <c r="K112" s="131"/>
      <c r="L112" s="131"/>
      <c r="M112" s="131"/>
      <c r="N112" s="131"/>
      <c r="O112" s="132"/>
      <c r="P112" s="47"/>
      <c r="Q112" s="47"/>
    </row>
    <row r="113" spans="2:17" ht="14.25">
      <c r="B113" s="13"/>
      <c r="C113" s="13"/>
      <c r="D113" s="13"/>
      <c r="E113" s="13"/>
      <c r="F113" s="13"/>
      <c r="G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4.25">
      <c r="A114" s="13"/>
      <c r="B114" s="13"/>
      <c r="C114" s="13"/>
      <c r="D114" s="13"/>
      <c r="E114" s="13"/>
      <c r="F114" s="13"/>
      <c r="G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4.25">
      <c r="A115" s="13"/>
      <c r="B115" s="13"/>
      <c r="C115" s="13"/>
      <c r="D115" s="13"/>
      <c r="E115" s="13"/>
      <c r="F115" s="13"/>
      <c r="G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4.25">
      <c r="A116" s="13"/>
      <c r="B116" s="13"/>
      <c r="C116" s="13"/>
      <c r="D116" s="13"/>
      <c r="E116" s="13"/>
      <c r="F116" s="13"/>
      <c r="G116" s="13"/>
      <c r="H116" s="47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4.25">
      <c r="A117" s="13"/>
      <c r="B117" s="13"/>
      <c r="C117" s="13"/>
      <c r="D117" s="13"/>
      <c r="E117" s="13"/>
      <c r="F117" s="13"/>
      <c r="G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4.25">
      <c r="A118" s="13"/>
      <c r="B118" s="13"/>
      <c r="C118" s="13"/>
      <c r="D118" s="13"/>
      <c r="E118" s="13"/>
      <c r="F118" s="13"/>
      <c r="G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4.25">
      <c r="A119" s="13"/>
      <c r="B119" s="13"/>
      <c r="C119" s="13"/>
      <c r="D119" s="13"/>
      <c r="E119" s="13"/>
      <c r="F119" s="13"/>
      <c r="G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ht="14.25">
      <c r="A120" s="13"/>
    </row>
    <row r="121" ht="14.25">
      <c r="A121" s="13"/>
    </row>
    <row r="122" spans="1:8" ht="14.25">
      <c r="A122" s="13"/>
      <c r="H122" s="47"/>
    </row>
    <row r="123" spans="1:17" s="13" customFormat="1" ht="14.25">
      <c r="A123" s="25"/>
      <c r="B123" s="25"/>
      <c r="C123" s="25"/>
      <c r="D123" s="25"/>
      <c r="E123" s="25"/>
      <c r="F123" s="25"/>
      <c r="G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s="13" customFormat="1" ht="14.25">
      <c r="A124" s="25"/>
      <c r="B124" s="25"/>
      <c r="C124" s="25"/>
      <c r="D124" s="25"/>
      <c r="E124" s="25"/>
      <c r="F124" s="25"/>
      <c r="G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s="13" customFormat="1" ht="14.25">
      <c r="A125" s="25"/>
      <c r="B125" s="25"/>
      <c r="C125" s="25"/>
      <c r="D125" s="25"/>
      <c r="E125" s="25"/>
      <c r="F125" s="25"/>
      <c r="G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s="13" customFormat="1" ht="14.25">
      <c r="A126" s="25"/>
      <c r="B126" s="25"/>
      <c r="C126" s="25"/>
      <c r="D126" s="25"/>
      <c r="E126" s="25"/>
      <c r="F126" s="25"/>
      <c r="G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s="13" customFormat="1" ht="14.25">
      <c r="A127" s="25"/>
      <c r="B127" s="25"/>
      <c r="C127" s="25"/>
      <c r="D127" s="25"/>
      <c r="E127" s="25"/>
      <c r="F127" s="25"/>
      <c r="G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s="13" customFormat="1" ht="14.25">
      <c r="A128" s="25"/>
      <c r="B128" s="25"/>
      <c r="C128" s="25"/>
      <c r="D128" s="25"/>
      <c r="E128" s="25"/>
      <c r="F128" s="25"/>
      <c r="G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s="13" customFormat="1" ht="14.25">
      <c r="A129" s="25"/>
      <c r="B129" s="25"/>
      <c r="C129" s="25"/>
      <c r="D129" s="25"/>
      <c r="E129" s="25"/>
      <c r="F129" s="25"/>
      <c r="G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s="13" customFormat="1" ht="14.25">
      <c r="A130" s="25"/>
      <c r="B130" s="25"/>
      <c r="C130" s="25"/>
      <c r="D130" s="25"/>
      <c r="E130" s="25"/>
      <c r="F130" s="25"/>
      <c r="G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s="13" customFormat="1" ht="14.25">
      <c r="A131" s="25"/>
      <c r="B131" s="25"/>
      <c r="C131" s="25"/>
      <c r="D131" s="25"/>
      <c r="E131" s="25"/>
      <c r="F131" s="25"/>
      <c r="G131" s="25"/>
      <c r="I131" s="25"/>
      <c r="J131" s="25"/>
      <c r="K131" s="25"/>
      <c r="L131" s="25"/>
      <c r="M131" s="25"/>
      <c r="N131" s="25"/>
      <c r="O131" s="25"/>
      <c r="P131" s="25"/>
      <c r="Q131" s="25"/>
    </row>
  </sheetData>
  <sheetProtection password="DECD" sheet="1" objects="1" scenarios="1"/>
  <printOptions verticalCentered="1"/>
  <pageMargins left="0.26" right="0.33" top="0.45" bottom="0.1968503937007874" header="0.15748031496062992" footer="0.1574803149606299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Schnotale</dc:creator>
  <cp:keywords/>
  <dc:description/>
  <cp:lastModifiedBy>InfoKom</cp:lastModifiedBy>
  <cp:lastPrinted>2004-10-01T08:12:18Z</cp:lastPrinted>
  <dcterms:created xsi:type="dcterms:W3CDTF">2004-10-01T07:37:40Z</dcterms:created>
  <dcterms:modified xsi:type="dcterms:W3CDTF">2004-11-30T07:38:35Z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974568432</vt:i4>
  </property>
  <property fmtid="{D5CDD505-2E9C-101B-9397-08002B2CF9AE}" pid="3" name="_EmailSubject">
    <vt:lpwstr>Drucksache für LVers - Jahresabschlüsse 2003 der Rheinischen Kliniken</vt:lpwstr>
  </property>
  <property fmtid="{D5CDD505-2E9C-101B-9397-08002B2CF9AE}" pid="4" name="_AuthorEmail">
    <vt:lpwstr>Michaela.Schnotale@lvr.de</vt:lpwstr>
  </property>
  <property fmtid="{D5CDD505-2E9C-101B-9397-08002B2CF9AE}" pid="5" name="_AuthorEmailDisplayName">
    <vt:lpwstr>Schnotale, Michaela</vt:lpwstr>
  </property>
  <property fmtid="{D5CDD505-2E9C-101B-9397-08002B2CF9AE}" pid="6" name="_ReviewingToolsShownOnce">
    <vt:lpwstr/>
  </property>
</Properties>
</file>