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90" activeTab="0"/>
  </bookViews>
  <sheets>
    <sheet name="1HJ 2010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'1HJ 2010'!$A$1:$L$45</definedName>
  </definedNames>
  <calcPr fullCalcOnLoad="1"/>
</workbook>
</file>

<file path=xl/sharedStrings.xml><?xml version="1.0" encoding="utf-8"?>
<sst xmlns="http://schemas.openxmlformats.org/spreadsheetml/2006/main" count="53" uniqueCount="34">
  <si>
    <t>Museum</t>
  </si>
  <si>
    <t>Peter Behrensbau</t>
  </si>
  <si>
    <t>Kostenfreier Zutritt</t>
  </si>
  <si>
    <t xml:space="preserve">Summe  </t>
  </si>
  <si>
    <t>Zahlende Besucher</t>
  </si>
  <si>
    <t>Eintrittsentgelte</t>
  </si>
  <si>
    <t>Abweichung in %</t>
  </si>
  <si>
    <t xml:space="preserve">Gesamt </t>
  </si>
  <si>
    <t>St. Antony</t>
  </si>
  <si>
    <t xml:space="preserve">LVR-Freilichtmuseum Kommern </t>
  </si>
  <si>
    <t>LVR-Archäologischer Park, LVR-RömerMuseum Xanten (Große Thermen)</t>
  </si>
  <si>
    <t>LVR-Freilichtmuseum Lindlar</t>
  </si>
  <si>
    <t>LVR-LandesMuseum Bonn</t>
  </si>
  <si>
    <t>Max Ernst Museum des LVR</t>
  </si>
  <si>
    <t>LVR-Industriemuseum, Schauplatz Solingen</t>
  </si>
  <si>
    <t>LVR-Industriemuseum, Schauplatz Oberhausen inkl. Eisenheim</t>
  </si>
  <si>
    <t>LVR-Industriemuseum, Schauplatz Engelskirchen inkl. Oelchenshammer</t>
  </si>
  <si>
    <t>LVR-Industriemuseum, Schauplatz Euskirchen</t>
  </si>
  <si>
    <t>LVR-Industriemuseum, Schauplatz Ratingen</t>
  </si>
  <si>
    <t>LVR-Industriemuseum, Schauplatz Bergisch Gladbach</t>
  </si>
  <si>
    <t>Summe LVR-Industriemuseum</t>
  </si>
  <si>
    <t>01.01.–30.06. 2009</t>
  </si>
  <si>
    <t xml:space="preserve">Gesamt (Eintrittsentgelte und zusätzliche Erlöse) </t>
  </si>
  <si>
    <t>01.01.–30.06.2009</t>
  </si>
  <si>
    <t>01.01.– 30.06.2010</t>
  </si>
  <si>
    <t>01.01.–30.06. 2010</t>
  </si>
  <si>
    <t xml:space="preserve"> 01.01.-30.06.2010</t>
  </si>
  <si>
    <t>01.01.-30.06.2010</t>
  </si>
  <si>
    <r>
      <t xml:space="preserve">LVR-Archäologischer Park, RömerMuseum Xanten (Große Thermen) </t>
    </r>
    <r>
      <rPr>
        <b/>
        <u val="single"/>
        <sz val="12"/>
        <rFont val="Arial"/>
        <family val="2"/>
      </rPr>
      <t>vor Abführung CUT</t>
    </r>
  </si>
  <si>
    <t>Kennzahl Anzahl der Museumsbesuche im Haushaltsplan 2010 für das gesamte Jahr</t>
  </si>
  <si>
    <t>* Die Abführung für das I. Halbjahr 2009 in Höhe von 100.000 € erfolgte im Juli 2009</t>
  </si>
  <si>
    <t>Zusätzliche Erlöse durch Museums- pädagogische Programme, Vorträge, Konzerte, Raumvermietung, Veranstaltungen, Shops, Gastronomie</t>
  </si>
  <si>
    <t>Durchschnittl. Entgelt / zahlender Besucher</t>
  </si>
  <si>
    <r>
      <t xml:space="preserve">LVR-Archäologischer Park, RömerMuseum Xanten (Große Thermen) </t>
    </r>
    <r>
      <rPr>
        <b/>
        <u val="single"/>
        <sz val="12"/>
        <rFont val="Arial"/>
        <family val="2"/>
      </rPr>
      <t>nach Abführung CUT*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</si>
</sst>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/\ mmm/;@"/>
    <numFmt numFmtId="173" formatCode="#,##0.00\ [$€-1]"/>
    <numFmt numFmtId="174" formatCode="0.0%"/>
    <numFmt numFmtId="175" formatCode="#,##0\ [$€-1]"/>
    <numFmt numFmtId="176" formatCode="#,##0.0\ [$€-1]"/>
    <numFmt numFmtId="177" formatCode="#,##0.00\ &quot;€&quot;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#,##0.000"/>
    <numFmt numFmtId="188" formatCode="#,##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0"/>
    </font>
    <font>
      <b/>
      <u val="single"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3" fontId="2" fillId="0" borderId="2" xfId="16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2" fillId="0" borderId="3" xfId="0" applyNumberFormat="1" applyFont="1" applyBorder="1" applyAlignment="1">
      <alignment horizontal="left"/>
    </xf>
    <xf numFmtId="17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16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3" fontId="5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2" fillId="0" borderId="9" xfId="0" applyFont="1" applyBorder="1" applyAlignment="1">
      <alignment/>
    </xf>
    <xf numFmtId="3" fontId="4" fillId="0" borderId="13" xfId="16" applyNumberFormat="1" applyFont="1" applyBorder="1" applyAlignment="1">
      <alignment horizontal="right"/>
    </xf>
    <xf numFmtId="3" fontId="4" fillId="0" borderId="1" xfId="16" applyNumberFormat="1" applyFont="1" applyBorder="1" applyAlignment="1">
      <alignment horizontal="right"/>
    </xf>
    <xf numFmtId="0" fontId="2" fillId="0" borderId="9" xfId="0" applyFont="1" applyBorder="1" applyAlignment="1">
      <alignment wrapText="1"/>
    </xf>
    <xf numFmtId="3" fontId="4" fillId="0" borderId="1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2" fillId="0" borderId="19" xfId="16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25" xfId="0" applyFont="1" applyBorder="1" applyAlignment="1">
      <alignment/>
    </xf>
    <xf numFmtId="3" fontId="5" fillId="0" borderId="17" xfId="0" applyNumberFormat="1" applyFont="1" applyBorder="1" applyAlignment="1">
      <alignment horizontal="left" wrapText="1"/>
    </xf>
    <xf numFmtId="3" fontId="5" fillId="0" borderId="18" xfId="0" applyNumberFormat="1" applyFont="1" applyBorder="1" applyAlignment="1">
      <alignment horizontal="left" wrapText="1"/>
    </xf>
    <xf numFmtId="3" fontId="5" fillId="0" borderId="19" xfId="0" applyNumberFormat="1" applyFont="1" applyBorder="1" applyAlignment="1">
      <alignment horizontal="left" wrapText="1"/>
    </xf>
    <xf numFmtId="0" fontId="7" fillId="0" borderId="3" xfId="0" applyFont="1" applyBorder="1" applyAlignment="1">
      <alignment/>
    </xf>
    <xf numFmtId="0" fontId="5" fillId="0" borderId="2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7" fillId="0" borderId="23" xfId="0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 wrapText="1"/>
    </xf>
    <xf numFmtId="0" fontId="0" fillId="0" borderId="25" xfId="0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3" fontId="5" fillId="0" borderId="28" xfId="0" applyNumberFormat="1" applyFont="1" applyBorder="1" applyAlignment="1">
      <alignment horizontal="right" wrapText="1"/>
    </xf>
    <xf numFmtId="0" fontId="0" fillId="0" borderId="29" xfId="0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175" fontId="2" fillId="0" borderId="9" xfId="0" applyNumberFormat="1" applyFont="1" applyBorder="1" applyAlignment="1">
      <alignment horizontal="center"/>
    </xf>
    <xf numFmtId="175" fontId="2" fillId="0" borderId="25" xfId="0" applyNumberFormat="1" applyFont="1" applyBorder="1" applyAlignment="1">
      <alignment horizontal="center"/>
    </xf>
    <xf numFmtId="175" fontId="4" fillId="0" borderId="9" xfId="0" applyNumberFormat="1" applyFont="1" applyBorder="1" applyAlignment="1">
      <alignment horizontal="center"/>
    </xf>
    <xf numFmtId="175" fontId="4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4" fillId="0" borderId="9" xfId="16" applyNumberFormat="1" applyFont="1" applyBorder="1" applyAlignment="1">
      <alignment horizontal="right"/>
    </xf>
    <xf numFmtId="3" fontId="4" fillId="0" borderId="14" xfId="16" applyNumberFormat="1" applyFont="1" applyBorder="1" applyAlignment="1">
      <alignment horizontal="right"/>
    </xf>
    <xf numFmtId="3" fontId="2" fillId="0" borderId="20" xfId="16" applyNumberFormat="1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3" fontId="2" fillId="0" borderId="31" xfId="16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175" fontId="2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5" fillId="0" borderId="23" xfId="0" applyFont="1" applyBorder="1" applyAlignment="1">
      <alignment horizontal="center" vertical="top" wrapText="1"/>
    </xf>
    <xf numFmtId="175" fontId="2" fillId="0" borderId="0" xfId="0" applyNumberFormat="1" applyFont="1" applyBorder="1" applyAlignment="1">
      <alignment horizontal="center"/>
    </xf>
    <xf numFmtId="173" fontId="2" fillId="0" borderId="9" xfId="0" applyNumberFormat="1" applyFont="1" applyBorder="1" applyAlignment="1">
      <alignment horizontal="center"/>
    </xf>
    <xf numFmtId="177" fontId="2" fillId="0" borderId="9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right"/>
    </xf>
    <xf numFmtId="10" fontId="1" fillId="0" borderId="20" xfId="16" applyNumberFormat="1" applyFont="1" applyBorder="1" applyAlignment="1">
      <alignment horizontal="right"/>
    </xf>
    <xf numFmtId="10" fontId="2" fillId="0" borderId="30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INSTALL\Lokale%20Einstellungen\Temp\Temporary%20Internet%20Files\OLKE17\06.2010\FMK\FMK%20Besucherstatistik%20Jun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INSTALL\Lokale%20Einstellungen\Temp\Temporary%20Internet%20Files\OLKE17\06.2010\Xanten\Xanten%202010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INSTALL\Lokale%20Einstellungen\Temp\Temporary%20Internet%20Files\OLKE17\06.2010\RLMB\Besucherzahlen%20LandesMuseum%20Bonn%2006.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INSTALL\Lokale%20Einstellungen\Temp\Temporary%20Internet%20Files\OLKE17\06.2010\MEM\Besucherzahlen%20Max%20Ernst%20Museum%202010_Ju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2010"/>
      <sheetName val="Februar 2010"/>
      <sheetName val="März 2010"/>
      <sheetName val="April 2010"/>
      <sheetName val="Mai 2010"/>
      <sheetName val="Juni 2010"/>
    </sheetNames>
    <sheetDataSet>
      <sheetData sheetId="5">
        <row r="101">
          <cell r="B101">
            <v>52100</v>
          </cell>
          <cell r="D101">
            <v>36896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usammenfassung"/>
      <sheetName val="Besucherzahlen Juni 2010"/>
      <sheetName val="Führungen Juni 2010"/>
      <sheetName val="--"/>
      <sheetName val="APX Führungen 2010 "/>
      <sheetName val="Römermuseum Führungen 2010"/>
      <sheetName val="APX Besucherzahlen Januar 2010"/>
      <sheetName val="APX Besucherzahlen Februar 2010"/>
      <sheetName val="APX Besucherzahlen März 2010"/>
      <sheetName val="APX Besucherzahlen April 2010"/>
      <sheetName val="APX Mai 2010"/>
      <sheetName val="Römermuseum  Besucher 01.2010"/>
      <sheetName val="Römermuseum  Besucher 02.2010"/>
      <sheetName val="Römermuseum  Besucher 03.2010"/>
      <sheetName val="Römermuseum Besucher April 2010"/>
      <sheetName val="Römermuseum Besucher Mai 2010"/>
    </sheetNames>
    <sheetDataSet>
      <sheetData sheetId="0">
        <row r="51">
          <cell r="B51">
            <v>72145</v>
          </cell>
          <cell r="C51">
            <v>69216</v>
          </cell>
          <cell r="D51">
            <v>71382</v>
          </cell>
          <cell r="E51">
            <v>69141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ührungen 2010"/>
      <sheetName val="Januar 2010"/>
      <sheetName val="Februar 2010"/>
      <sheetName val="März10"/>
      <sheetName val="April10"/>
      <sheetName val="Mai 2010"/>
      <sheetName val="Juni10"/>
    </sheetNames>
    <sheetDataSet>
      <sheetData sheetId="6">
        <row r="78">
          <cell r="B78">
            <v>41123</v>
          </cell>
          <cell r="C78">
            <v>12584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M 2010 kumuliert"/>
      <sheetName val="MEM Januar 2010"/>
      <sheetName val="MEM Februar 2010"/>
      <sheetName val="MEM März 2010"/>
      <sheetName val="MEM APRIL 2010"/>
      <sheetName val="MEM MAI 2010 "/>
      <sheetName val="MEM JUNI 2010"/>
      <sheetName val="MEM Juli 2010"/>
      <sheetName val="MEM August 2010"/>
      <sheetName val="MEM September 2010"/>
      <sheetName val="MEM Oktober 2010"/>
      <sheetName val="MEM November 2010"/>
      <sheetName val="MEM Dezember 2010"/>
    </sheetNames>
    <sheetDataSet>
      <sheetData sheetId="0">
        <row r="26">
          <cell r="I26">
            <v>19581</v>
          </cell>
        </row>
        <row r="49">
          <cell r="I49">
            <v>10449</v>
          </cell>
        </row>
        <row r="79">
          <cell r="I79">
            <v>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70" zoomScaleNormal="75" zoomScaleSheetLayoutView="70" workbookViewId="0" topLeftCell="A1">
      <pane xSplit="4" ySplit="3" topLeftCell="F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8" sqref="A28"/>
    </sheetView>
  </sheetViews>
  <sheetFormatPr defaultColWidth="11.421875" defaultRowHeight="12.75"/>
  <cols>
    <col min="1" max="1" width="67.421875" style="0" customWidth="1"/>
    <col min="2" max="2" width="10.28125" style="0" hidden="1" customWidth="1"/>
    <col min="3" max="3" width="11.7109375" style="0" hidden="1" customWidth="1"/>
    <col min="4" max="4" width="9.57421875" style="0" hidden="1" customWidth="1"/>
    <col min="5" max="5" width="24.28125" style="0" customWidth="1"/>
    <col min="6" max="6" width="19.140625" style="0" customWidth="1"/>
    <col min="7" max="7" width="24.421875" style="1" customWidth="1"/>
    <col min="8" max="8" width="26.57421875" style="0" customWidth="1"/>
    <col min="9" max="9" width="24.28125" style="0" customWidth="1"/>
    <col min="10" max="10" width="22.8515625" style="1" customWidth="1"/>
    <col min="11" max="11" width="18.28125" style="0" customWidth="1"/>
    <col min="12" max="12" width="22.8515625" style="0" customWidth="1"/>
    <col min="13" max="16384" width="11.421875" style="2" customWidth="1"/>
  </cols>
  <sheetData>
    <row r="1" spans="1:11" s="6" customFormat="1" ht="24.75" customHeight="1" thickBot="1">
      <c r="A1" s="19"/>
      <c r="B1" s="18"/>
      <c r="C1" s="7"/>
      <c r="D1" s="7"/>
      <c r="E1" s="21"/>
      <c r="F1" s="21"/>
      <c r="G1" s="21"/>
      <c r="H1" s="24"/>
      <c r="I1" s="24"/>
      <c r="J1" s="24"/>
      <c r="K1" s="22"/>
    </row>
    <row r="2" spans="1:12" s="6" customFormat="1" ht="45.75" customHeight="1" thickBot="1">
      <c r="A2" s="46"/>
      <c r="B2" s="94"/>
      <c r="C2" s="95"/>
      <c r="D2" s="95"/>
      <c r="E2" s="53" t="s">
        <v>23</v>
      </c>
      <c r="F2" s="57"/>
      <c r="G2" s="62"/>
      <c r="H2" s="57" t="s">
        <v>24</v>
      </c>
      <c r="I2" s="57"/>
      <c r="J2" s="60"/>
      <c r="K2" s="47"/>
      <c r="L2" s="96" t="s">
        <v>29</v>
      </c>
    </row>
    <row r="3" spans="1:12" ht="53.25" customHeight="1" thickBot="1">
      <c r="A3" s="48"/>
      <c r="B3" s="49"/>
      <c r="C3" s="50"/>
      <c r="D3" s="51"/>
      <c r="E3" s="77" t="s">
        <v>4</v>
      </c>
      <c r="F3" s="78" t="s">
        <v>2</v>
      </c>
      <c r="G3" s="77" t="s">
        <v>7</v>
      </c>
      <c r="H3" s="78" t="s">
        <v>4</v>
      </c>
      <c r="I3" s="78" t="s">
        <v>2</v>
      </c>
      <c r="J3" s="79" t="s">
        <v>7</v>
      </c>
      <c r="K3" s="78" t="s">
        <v>6</v>
      </c>
      <c r="L3" s="97"/>
    </row>
    <row r="4" spans="1:12" ht="15.75">
      <c r="A4" s="20" t="s">
        <v>0</v>
      </c>
      <c r="B4" s="26"/>
      <c r="C4" s="3"/>
      <c r="D4" s="4"/>
      <c r="E4" s="63"/>
      <c r="F4" s="58"/>
      <c r="G4" s="73"/>
      <c r="H4" s="58"/>
      <c r="I4" s="58"/>
      <c r="J4" s="61"/>
      <c r="K4" s="25"/>
      <c r="L4" s="56"/>
    </row>
    <row r="5" spans="1:12" ht="15.75">
      <c r="A5" s="80" t="s">
        <v>9</v>
      </c>
      <c r="B5" s="29"/>
      <c r="C5" s="30"/>
      <c r="D5" s="5"/>
      <c r="E5" s="59">
        <v>65322</v>
      </c>
      <c r="F5" s="59">
        <v>36105</v>
      </c>
      <c r="G5" s="74">
        <f>E5+F5</f>
        <v>101427</v>
      </c>
      <c r="H5" s="71">
        <f>'[1]Juni 2010'!$B$101</f>
        <v>52100</v>
      </c>
      <c r="I5" s="71">
        <f>'[1]Juni 2010'!$D$101</f>
        <v>36896</v>
      </c>
      <c r="J5" s="56">
        <f>H5+I5</f>
        <v>88996</v>
      </c>
      <c r="K5" s="91">
        <f>(J5/G5)-100%</f>
        <v>-0.1225610537628048</v>
      </c>
      <c r="L5" s="56">
        <v>205000</v>
      </c>
    </row>
    <row r="6" spans="1:12" ht="31.5">
      <c r="A6" s="84" t="s">
        <v>10</v>
      </c>
      <c r="B6" s="32"/>
      <c r="C6" s="33"/>
      <c r="D6" s="5"/>
      <c r="E6" s="59">
        <v>195576</v>
      </c>
      <c r="F6" s="59">
        <v>185578</v>
      </c>
      <c r="G6" s="74">
        <f aca="true" t="shared" si="0" ref="G6:G17">E6+F6</f>
        <v>381154</v>
      </c>
      <c r="H6" s="71">
        <f>'[2]Zusammenfassung'!$B$51+'[2]Zusammenfassung'!$D$51</f>
        <v>143527</v>
      </c>
      <c r="I6" s="71">
        <f>'[2]Zusammenfassung'!$C$51+'[2]Zusammenfassung'!$E$51</f>
        <v>138357</v>
      </c>
      <c r="J6" s="56">
        <f>H6+I6</f>
        <v>281884</v>
      </c>
      <c r="K6" s="91">
        <f aca="true" t="shared" si="1" ref="K6:K18">(J6/G6)-100%</f>
        <v>-0.2604459090026603</v>
      </c>
      <c r="L6" s="56">
        <v>400000</v>
      </c>
    </row>
    <row r="7" spans="1:12" ht="15.75">
      <c r="A7" s="80" t="s">
        <v>11</v>
      </c>
      <c r="B7" s="32"/>
      <c r="C7" s="33"/>
      <c r="D7" s="5"/>
      <c r="E7" s="59">
        <v>35143</v>
      </c>
      <c r="F7" s="59">
        <v>8034</v>
      </c>
      <c r="G7" s="74">
        <f t="shared" si="0"/>
        <v>43177</v>
      </c>
      <c r="H7" s="71">
        <v>24358</v>
      </c>
      <c r="I7" s="71">
        <v>14288</v>
      </c>
      <c r="J7" s="56">
        <f>H7+I7</f>
        <v>38646</v>
      </c>
      <c r="K7" s="91">
        <f t="shared" si="1"/>
        <v>-0.10494013016189174</v>
      </c>
      <c r="L7" s="56">
        <v>80000</v>
      </c>
    </row>
    <row r="8" spans="1:12" ht="15.75">
      <c r="A8" s="28" t="s">
        <v>12</v>
      </c>
      <c r="B8" s="32"/>
      <c r="C8" s="33"/>
      <c r="D8" s="5"/>
      <c r="E8" s="59">
        <v>40307</v>
      </c>
      <c r="F8" s="59">
        <v>10293</v>
      </c>
      <c r="G8" s="74">
        <f t="shared" si="0"/>
        <v>50600</v>
      </c>
      <c r="H8" s="71">
        <f>'[3]Juni10'!$B$78</f>
        <v>41123</v>
      </c>
      <c r="I8" s="71">
        <f>'[3]Juni10'!$C$78</f>
        <v>12584</v>
      </c>
      <c r="J8" s="56">
        <f>H8+I8</f>
        <v>53707</v>
      </c>
      <c r="K8" s="91">
        <f t="shared" si="1"/>
        <v>0.061403162055335914</v>
      </c>
      <c r="L8" s="56">
        <v>100000</v>
      </c>
    </row>
    <row r="9" spans="1:12" ht="15.75">
      <c r="A9" s="80" t="s">
        <v>13</v>
      </c>
      <c r="B9" s="32"/>
      <c r="C9" s="33"/>
      <c r="D9" s="5"/>
      <c r="E9" s="59">
        <v>14268</v>
      </c>
      <c r="F9" s="59">
        <v>10287</v>
      </c>
      <c r="G9" s="74">
        <f t="shared" si="0"/>
        <v>24555</v>
      </c>
      <c r="H9" s="71">
        <f>'[4]MEM 2010 kumuliert'!$I$26+'[4]MEM 2010 kumuliert'!$I$79</f>
        <v>19727</v>
      </c>
      <c r="I9" s="71">
        <f>'[4]MEM 2010 kumuliert'!$I$49</f>
        <v>10449</v>
      </c>
      <c r="J9" s="56">
        <f>H9+I9</f>
        <v>30176</v>
      </c>
      <c r="K9" s="91">
        <f t="shared" si="1"/>
        <v>0.22891468132763193</v>
      </c>
      <c r="L9" s="56">
        <v>50000</v>
      </c>
    </row>
    <row r="10" spans="1:12" ht="15.75">
      <c r="A10" s="81" t="s">
        <v>15</v>
      </c>
      <c r="B10" s="32"/>
      <c r="C10" s="33"/>
      <c r="D10" s="5"/>
      <c r="E10" s="70">
        <v>20310</v>
      </c>
      <c r="F10" s="70">
        <v>8759</v>
      </c>
      <c r="G10" s="74">
        <f t="shared" si="0"/>
        <v>29069</v>
      </c>
      <c r="H10" s="71">
        <f>18345+701</f>
        <v>19046</v>
      </c>
      <c r="I10" s="71">
        <f>4724+237</f>
        <v>4961</v>
      </c>
      <c r="J10" s="56">
        <f>SUM(H10:I10)</f>
        <v>24007</v>
      </c>
      <c r="K10" s="91">
        <f t="shared" si="1"/>
        <v>-0.17413739722728683</v>
      </c>
      <c r="L10" s="56"/>
    </row>
    <row r="11" spans="1:12" ht="15.75">
      <c r="A11" s="81" t="s">
        <v>1</v>
      </c>
      <c r="B11" s="32"/>
      <c r="C11" s="35"/>
      <c r="D11" s="5"/>
      <c r="E11" s="70"/>
      <c r="F11" s="70"/>
      <c r="G11" s="74">
        <f t="shared" si="0"/>
        <v>0</v>
      </c>
      <c r="H11" s="71">
        <v>1392</v>
      </c>
      <c r="I11" s="71">
        <v>2</v>
      </c>
      <c r="J11" s="56">
        <f aca="true" t="shared" si="2" ref="J11:J18">SUM(H11:I11)</f>
        <v>1394</v>
      </c>
      <c r="K11" s="91"/>
      <c r="L11" s="56"/>
    </row>
    <row r="12" spans="1:12" ht="15.75">
      <c r="A12" s="81" t="s">
        <v>8</v>
      </c>
      <c r="B12" s="32"/>
      <c r="C12" s="35"/>
      <c r="D12" s="5"/>
      <c r="E12" s="70">
        <v>1929</v>
      </c>
      <c r="F12" s="70">
        <v>580</v>
      </c>
      <c r="G12" s="74">
        <f t="shared" si="0"/>
        <v>2509</v>
      </c>
      <c r="H12" s="71">
        <v>1859</v>
      </c>
      <c r="I12" s="71">
        <v>874</v>
      </c>
      <c r="J12" s="56">
        <f t="shared" si="2"/>
        <v>2733</v>
      </c>
      <c r="K12" s="91">
        <f t="shared" si="1"/>
        <v>0.0892785970506178</v>
      </c>
      <c r="L12" s="56"/>
    </row>
    <row r="13" spans="1:12" ht="15.75">
      <c r="A13" s="81" t="s">
        <v>14</v>
      </c>
      <c r="B13" s="32"/>
      <c r="C13" s="33"/>
      <c r="D13" s="5"/>
      <c r="E13" s="70">
        <v>6176</v>
      </c>
      <c r="F13" s="70">
        <v>6672</v>
      </c>
      <c r="G13" s="74">
        <f t="shared" si="0"/>
        <v>12848</v>
      </c>
      <c r="H13" s="71">
        <f>5674-957</f>
        <v>4717</v>
      </c>
      <c r="I13" s="71">
        <f>5030+957</f>
        <v>5987</v>
      </c>
      <c r="J13" s="56">
        <f t="shared" si="2"/>
        <v>10704</v>
      </c>
      <c r="K13" s="91">
        <f t="shared" si="1"/>
        <v>-0.16687422166874222</v>
      </c>
      <c r="L13" s="56"/>
    </row>
    <row r="14" spans="1:12" ht="30.75">
      <c r="A14" s="86" t="s">
        <v>16</v>
      </c>
      <c r="B14" s="32"/>
      <c r="C14" s="33"/>
      <c r="D14" s="5"/>
      <c r="E14" s="70">
        <v>4153</v>
      </c>
      <c r="F14" s="70">
        <v>3719</v>
      </c>
      <c r="G14" s="74">
        <f t="shared" si="0"/>
        <v>7872</v>
      </c>
      <c r="H14" s="71">
        <v>2586</v>
      </c>
      <c r="I14" s="71">
        <v>1870</v>
      </c>
      <c r="J14" s="56">
        <f t="shared" si="2"/>
        <v>4456</v>
      </c>
      <c r="K14" s="91">
        <f t="shared" si="1"/>
        <v>-0.4339430894308943</v>
      </c>
      <c r="L14" s="56"/>
    </row>
    <row r="15" spans="1:12" ht="15.75">
      <c r="A15" s="81" t="s">
        <v>17</v>
      </c>
      <c r="B15" s="32"/>
      <c r="C15" s="33"/>
      <c r="D15" s="5"/>
      <c r="E15" s="70">
        <v>8162</v>
      </c>
      <c r="F15" s="70">
        <v>12091</v>
      </c>
      <c r="G15" s="74">
        <f t="shared" si="0"/>
        <v>20253</v>
      </c>
      <c r="H15" s="71">
        <f>13905-8020</f>
        <v>5885</v>
      </c>
      <c r="I15" s="71">
        <f>3975+8020</f>
        <v>11995</v>
      </c>
      <c r="J15" s="56">
        <f t="shared" si="2"/>
        <v>17880</v>
      </c>
      <c r="K15" s="91">
        <f t="shared" si="1"/>
        <v>-0.11716782698859429</v>
      </c>
      <c r="L15" s="56"/>
    </row>
    <row r="16" spans="1:12" ht="15.75">
      <c r="A16" s="81" t="s">
        <v>18</v>
      </c>
      <c r="B16" s="32"/>
      <c r="C16" s="33"/>
      <c r="D16" s="5"/>
      <c r="E16" s="70">
        <v>6894</v>
      </c>
      <c r="F16" s="70">
        <v>6657</v>
      </c>
      <c r="G16" s="74">
        <f t="shared" si="0"/>
        <v>13551</v>
      </c>
      <c r="H16" s="71">
        <f>6445-2146</f>
        <v>4299</v>
      </c>
      <c r="I16" s="71">
        <f>4128+2146</f>
        <v>6274</v>
      </c>
      <c r="J16" s="56">
        <f t="shared" si="2"/>
        <v>10573</v>
      </c>
      <c r="K16" s="91">
        <f t="shared" si="1"/>
        <v>-0.21976237916020958</v>
      </c>
      <c r="L16" s="56"/>
    </row>
    <row r="17" spans="1:12" ht="16.5" thickBot="1">
      <c r="A17" s="82" t="s">
        <v>19</v>
      </c>
      <c r="B17" s="37"/>
      <c r="C17" s="38"/>
      <c r="D17" s="13"/>
      <c r="E17" s="70">
        <v>7252</v>
      </c>
      <c r="F17" s="70">
        <v>6775</v>
      </c>
      <c r="G17" s="74">
        <f t="shared" si="0"/>
        <v>14027</v>
      </c>
      <c r="H17" s="71">
        <f>7574-3500</f>
        <v>4074</v>
      </c>
      <c r="I17" s="71">
        <f>5794+3500</f>
        <v>9294</v>
      </c>
      <c r="J17" s="56">
        <f t="shared" si="2"/>
        <v>13368</v>
      </c>
      <c r="K17" s="91">
        <f t="shared" si="1"/>
        <v>-0.04698082269908033</v>
      </c>
      <c r="L17" s="56"/>
    </row>
    <row r="18" spans="1:12" ht="16.5" thickBot="1">
      <c r="A18" s="83" t="s">
        <v>20</v>
      </c>
      <c r="B18" s="39"/>
      <c r="C18" s="40"/>
      <c r="D18" s="41"/>
      <c r="E18" s="72">
        <v>54876</v>
      </c>
      <c r="F18" s="72">
        <v>45253</v>
      </c>
      <c r="G18" s="72">
        <f>SUM(G10:G17)</f>
        <v>100129</v>
      </c>
      <c r="H18" s="72">
        <f>SUM(H10:H17)</f>
        <v>43858</v>
      </c>
      <c r="I18" s="72">
        <f>SUM(I10:I17)</f>
        <v>41257</v>
      </c>
      <c r="J18" s="72">
        <f t="shared" si="2"/>
        <v>85115</v>
      </c>
      <c r="K18" s="92">
        <f t="shared" si="1"/>
        <v>-0.14994656892608538</v>
      </c>
      <c r="L18" s="72">
        <v>185000</v>
      </c>
    </row>
    <row r="19" spans="1:12" s="9" customFormat="1" ht="16.5" thickBot="1">
      <c r="A19" s="23" t="s">
        <v>3</v>
      </c>
      <c r="B19" s="10"/>
      <c r="C19" s="11"/>
      <c r="D19" s="12"/>
      <c r="E19" s="64">
        <f>SUM(E5:E9,E18)</f>
        <v>405492</v>
      </c>
      <c r="F19" s="64">
        <f>SUM(F5:F9,F18)</f>
        <v>295550</v>
      </c>
      <c r="G19" s="64">
        <f>SUM(G5:G9,G18)</f>
        <v>701042</v>
      </c>
      <c r="H19" s="64">
        <f>SUM(H5:H9,H18)</f>
        <v>324693</v>
      </c>
      <c r="I19" s="64">
        <f>SUM(I5:I9,I18)</f>
        <v>253831</v>
      </c>
      <c r="J19" s="64">
        <f>H19+I19</f>
        <v>578524</v>
      </c>
      <c r="K19" s="93">
        <f>(J19/G19)-100%</f>
        <v>-0.1747655632615449</v>
      </c>
      <c r="L19" s="64">
        <f>SUM(L5:L18)</f>
        <v>1020000</v>
      </c>
    </row>
    <row r="20" ht="12.75">
      <c r="A20" s="17"/>
    </row>
    <row r="21" ht="12.75">
      <c r="A21" s="17"/>
    </row>
    <row r="22" ht="2.25" customHeight="1" thickBot="1">
      <c r="A22" s="17"/>
    </row>
    <row r="23" ht="13.5" hidden="1" thickBot="1">
      <c r="A23" s="17"/>
    </row>
    <row r="24" spans="1:10" ht="167.25" customHeight="1" thickBot="1">
      <c r="A24" s="46" t="s">
        <v>0</v>
      </c>
      <c r="B24" s="52"/>
      <c r="C24" s="52"/>
      <c r="D24" s="52"/>
      <c r="E24" s="76" t="s">
        <v>22</v>
      </c>
      <c r="F24" s="54"/>
      <c r="G24" s="76" t="s">
        <v>5</v>
      </c>
      <c r="H24" s="87" t="s">
        <v>31</v>
      </c>
      <c r="I24" s="76" t="s">
        <v>7</v>
      </c>
      <c r="J24" s="76" t="s">
        <v>32</v>
      </c>
    </row>
    <row r="25" spans="1:12" s="6" customFormat="1" ht="36.75" thickBot="1">
      <c r="A25" s="55"/>
      <c r="B25" s="52"/>
      <c r="C25" s="52"/>
      <c r="D25" s="52"/>
      <c r="E25" s="53" t="s">
        <v>21</v>
      </c>
      <c r="F25" s="54"/>
      <c r="G25" s="53" t="s">
        <v>25</v>
      </c>
      <c r="H25" s="53" t="s">
        <v>26</v>
      </c>
      <c r="I25" s="53" t="s">
        <v>27</v>
      </c>
      <c r="J25" s="53"/>
      <c r="K25" s="16"/>
      <c r="L25" s="16"/>
    </row>
    <row r="26" spans="1:10" ht="15.75">
      <c r="A26" s="28" t="s">
        <v>9</v>
      </c>
      <c r="B26" s="42"/>
      <c r="C26" s="42"/>
      <c r="D26" s="42"/>
      <c r="E26" s="65">
        <v>602392</v>
      </c>
      <c r="F26" s="27"/>
      <c r="G26" s="65">
        <v>218773</v>
      </c>
      <c r="H26" s="65">
        <v>268528</v>
      </c>
      <c r="I26" s="65">
        <f>G26+H26</f>
        <v>487301</v>
      </c>
      <c r="J26" s="89">
        <f>I26/H5</f>
        <v>9.353186180422265</v>
      </c>
    </row>
    <row r="27" spans="1:10" ht="31.5">
      <c r="A27" s="84" t="s">
        <v>28</v>
      </c>
      <c r="B27" s="42"/>
      <c r="C27" s="42"/>
      <c r="D27" s="42"/>
      <c r="E27" s="65">
        <v>1048911</v>
      </c>
      <c r="F27" s="27"/>
      <c r="G27" s="85">
        <v>455073</v>
      </c>
      <c r="H27" s="65">
        <v>275198</v>
      </c>
      <c r="I27" s="65">
        <f aca="true" t="shared" si="3" ref="I27:I39">G27+H27</f>
        <v>730271</v>
      </c>
      <c r="J27" s="89">
        <f>I27/H6</f>
        <v>5.088039184264981</v>
      </c>
    </row>
    <row r="28" spans="1:10" ht="31.5">
      <c r="A28" s="31" t="s">
        <v>33</v>
      </c>
      <c r="B28" s="42"/>
      <c r="C28" s="42"/>
      <c r="D28" s="42"/>
      <c r="E28" s="65">
        <v>1048911</v>
      </c>
      <c r="F28" s="15"/>
      <c r="G28" s="85">
        <v>355073</v>
      </c>
      <c r="H28" s="65">
        <v>275198</v>
      </c>
      <c r="I28" s="65">
        <f t="shared" si="3"/>
        <v>630271</v>
      </c>
      <c r="J28" s="89">
        <f>I28/H6</f>
        <v>4.391306165390484</v>
      </c>
    </row>
    <row r="29" spans="1:10" ht="15.75">
      <c r="A29" s="28" t="s">
        <v>11</v>
      </c>
      <c r="B29" s="42"/>
      <c r="C29" s="42"/>
      <c r="D29" s="42"/>
      <c r="E29" s="65">
        <v>191491</v>
      </c>
      <c r="F29" s="15"/>
      <c r="G29" s="65">
        <v>82954</v>
      </c>
      <c r="H29" s="65">
        <v>77471</v>
      </c>
      <c r="I29" s="65">
        <f t="shared" si="3"/>
        <v>160425</v>
      </c>
      <c r="J29" s="89">
        <f>I29/H7</f>
        <v>6.5861318663272845</v>
      </c>
    </row>
    <row r="30" spans="1:10" ht="15.75">
      <c r="A30" s="28" t="s">
        <v>12</v>
      </c>
      <c r="B30" s="42"/>
      <c r="C30" s="42"/>
      <c r="D30" s="42"/>
      <c r="E30" s="65">
        <v>187240</v>
      </c>
      <c r="F30" s="15"/>
      <c r="G30" s="66">
        <v>135332</v>
      </c>
      <c r="H30" s="66">
        <v>143005</v>
      </c>
      <c r="I30" s="65">
        <f t="shared" si="3"/>
        <v>278337</v>
      </c>
      <c r="J30" s="89">
        <f>I30/H8</f>
        <v>6.768402110740948</v>
      </c>
    </row>
    <row r="31" spans="1:10" ht="15.75">
      <c r="A31" s="28" t="s">
        <v>13</v>
      </c>
      <c r="B31" s="42"/>
      <c r="C31" s="42"/>
      <c r="D31" s="42"/>
      <c r="E31" s="66">
        <v>140727</v>
      </c>
      <c r="F31" s="15"/>
      <c r="G31" s="66">
        <v>94686</v>
      </c>
      <c r="H31" s="66">
        <v>75073</v>
      </c>
      <c r="I31" s="65">
        <f t="shared" si="3"/>
        <v>169759</v>
      </c>
      <c r="J31" s="89">
        <f>I31/H9</f>
        <v>8.605413899731333</v>
      </c>
    </row>
    <row r="32" spans="1:10" ht="15.75">
      <c r="A32" s="34" t="s">
        <v>15</v>
      </c>
      <c r="B32" s="42"/>
      <c r="C32" s="42"/>
      <c r="D32" s="42"/>
      <c r="E32" s="67">
        <v>179274</v>
      </c>
      <c r="F32" s="14"/>
      <c r="G32" s="67">
        <f>18867+579</f>
        <v>19446</v>
      </c>
      <c r="H32" s="67">
        <f>130904+1240</f>
        <v>132144</v>
      </c>
      <c r="I32" s="65">
        <f t="shared" si="3"/>
        <v>151590</v>
      </c>
      <c r="J32" s="89">
        <f>I32/H10</f>
        <v>7.95915152787987</v>
      </c>
    </row>
    <row r="33" spans="1:10" ht="15.75">
      <c r="A33" s="34" t="s">
        <v>1</v>
      </c>
      <c r="B33" s="42"/>
      <c r="C33" s="42"/>
      <c r="D33" s="42"/>
      <c r="E33" s="67">
        <v>0</v>
      </c>
      <c r="F33" s="14"/>
      <c r="G33" s="67">
        <v>0</v>
      </c>
      <c r="H33" s="67">
        <v>0</v>
      </c>
      <c r="I33" s="65">
        <f t="shared" si="3"/>
        <v>0</v>
      </c>
      <c r="J33" s="89">
        <v>0</v>
      </c>
    </row>
    <row r="34" spans="1:10" ht="15.75">
      <c r="A34" s="34" t="s">
        <v>8</v>
      </c>
      <c r="B34" s="42"/>
      <c r="C34" s="42"/>
      <c r="D34" s="42"/>
      <c r="E34" s="67">
        <v>6816</v>
      </c>
      <c r="F34" s="14"/>
      <c r="G34" s="67">
        <v>3159</v>
      </c>
      <c r="H34" s="67">
        <v>3030</v>
      </c>
      <c r="I34" s="65">
        <f t="shared" si="3"/>
        <v>6189</v>
      </c>
      <c r="J34" s="89">
        <f aca="true" t="shared" si="4" ref="J34:J40">I34/H12</f>
        <v>3.329209252286175</v>
      </c>
    </row>
    <row r="35" spans="1:10" ht="15.75">
      <c r="A35" s="34" t="s">
        <v>14</v>
      </c>
      <c r="B35" s="42"/>
      <c r="C35" s="42"/>
      <c r="D35" s="42"/>
      <c r="E35" s="67">
        <v>34198</v>
      </c>
      <c r="F35" s="14"/>
      <c r="G35" s="67">
        <v>12166</v>
      </c>
      <c r="H35" s="67">
        <v>28717</v>
      </c>
      <c r="I35" s="65">
        <f t="shared" si="3"/>
        <v>40883</v>
      </c>
      <c r="J35" s="89">
        <f t="shared" si="4"/>
        <v>8.667161331354675</v>
      </c>
    </row>
    <row r="36" spans="1:10" ht="30.75">
      <c r="A36" s="86" t="s">
        <v>16</v>
      </c>
      <c r="B36" s="42"/>
      <c r="C36" s="42"/>
      <c r="D36" s="42"/>
      <c r="E36" s="67">
        <v>13033</v>
      </c>
      <c r="F36" s="14"/>
      <c r="G36" s="67">
        <f>5876+419</f>
        <v>6295</v>
      </c>
      <c r="H36" s="67">
        <f>3374+1433</f>
        <v>4807</v>
      </c>
      <c r="I36" s="65">
        <f t="shared" si="3"/>
        <v>11102</v>
      </c>
      <c r="J36" s="89">
        <f t="shared" si="4"/>
        <v>4.2931167826759475</v>
      </c>
    </row>
    <row r="37" spans="1:10" ht="15.75">
      <c r="A37" s="34" t="s">
        <v>17</v>
      </c>
      <c r="B37" s="42"/>
      <c r="C37" s="42"/>
      <c r="D37" s="42"/>
      <c r="E37" s="67">
        <v>60736</v>
      </c>
      <c r="F37" s="14"/>
      <c r="G37" s="67">
        <v>23978</v>
      </c>
      <c r="H37" s="67">
        <v>38982</v>
      </c>
      <c r="I37" s="65">
        <f t="shared" si="3"/>
        <v>62960</v>
      </c>
      <c r="J37" s="89">
        <f t="shared" si="4"/>
        <v>10.69838572642311</v>
      </c>
    </row>
    <row r="38" spans="1:10" ht="15.75">
      <c r="A38" s="34" t="s">
        <v>18</v>
      </c>
      <c r="B38" s="42"/>
      <c r="C38" s="42"/>
      <c r="D38" s="42"/>
      <c r="E38" s="67">
        <v>33549</v>
      </c>
      <c r="F38" s="14"/>
      <c r="G38" s="67">
        <v>11813</v>
      </c>
      <c r="H38" s="67">
        <v>27384</v>
      </c>
      <c r="I38" s="65">
        <f t="shared" si="3"/>
        <v>39197</v>
      </c>
      <c r="J38" s="89">
        <f t="shared" si="4"/>
        <v>9.117701791114213</v>
      </c>
    </row>
    <row r="39" spans="1:10" ht="15.75">
      <c r="A39" s="36" t="s">
        <v>19</v>
      </c>
      <c r="B39" s="42"/>
      <c r="C39" s="42"/>
      <c r="D39" s="42"/>
      <c r="E39" s="67">
        <v>43477</v>
      </c>
      <c r="F39" s="14"/>
      <c r="G39" s="67">
        <v>9146</v>
      </c>
      <c r="H39" s="68">
        <v>27561</v>
      </c>
      <c r="I39" s="65">
        <f t="shared" si="3"/>
        <v>36707</v>
      </c>
      <c r="J39" s="89">
        <f t="shared" si="4"/>
        <v>9.01006381934217</v>
      </c>
    </row>
    <row r="40" spans="1:10" ht="16.5" thickBot="1">
      <c r="A40" s="43" t="s">
        <v>20</v>
      </c>
      <c r="B40" s="44"/>
      <c r="C40" s="44"/>
      <c r="D40" s="44"/>
      <c r="E40" s="65">
        <v>371083</v>
      </c>
      <c r="F40" s="88"/>
      <c r="G40" s="65">
        <f>SUM(G32:G39)</f>
        <v>86003</v>
      </c>
      <c r="H40" s="65">
        <f>SUM(H32:H39)</f>
        <v>262625</v>
      </c>
      <c r="I40" s="65">
        <f>SUM(I32:I39)</f>
        <v>348628</v>
      </c>
      <c r="J40" s="89">
        <f t="shared" si="4"/>
        <v>7.949017283049843</v>
      </c>
    </row>
    <row r="41" spans="1:10" ht="17.25" thickBot="1" thickTop="1">
      <c r="A41" s="23" t="s">
        <v>3</v>
      </c>
      <c r="B41" s="45"/>
      <c r="C41" s="45"/>
      <c r="D41" s="45"/>
      <c r="E41" s="65">
        <f>E26+E28+E29+E30+E31+E40</f>
        <v>2541844</v>
      </c>
      <c r="F41" s="88"/>
      <c r="G41" s="65">
        <f>G26+G28+G29+G30+G31+G40</f>
        <v>972821</v>
      </c>
      <c r="H41" s="65">
        <f>H26+H28+H29+H30+H31+H40</f>
        <v>1101900</v>
      </c>
      <c r="I41" s="65">
        <f>I26+I28+I29+I30+I31+I40</f>
        <v>2074721</v>
      </c>
      <c r="J41" s="90">
        <f>+I41/H19</f>
        <v>6.389792819678897</v>
      </c>
    </row>
    <row r="42" spans="5:8" ht="15.75">
      <c r="E42" s="8"/>
      <c r="F42" s="2"/>
      <c r="G42" s="8"/>
      <c r="H42" s="2"/>
    </row>
    <row r="43" ht="12.75">
      <c r="A43" s="98" t="s">
        <v>30</v>
      </c>
    </row>
    <row r="44" spans="1:12" s="69" customFormat="1" ht="12.75">
      <c r="A44" s="7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2">
    <mergeCell ref="B2:D2"/>
    <mergeCell ref="L2:L3"/>
  </mergeCells>
  <printOptions/>
  <pageMargins left="0.75" right="0.75" top="1" bottom="1" header="0.4921259845" footer="0.4921259845"/>
  <pageSetup fitToHeight="1" fitToWidth="1" horizontalDpi="600" verticalDpi="600" orientation="landscape" paperSize="9" scale="46" r:id="rId1"/>
  <headerFooter alignWithMargins="0">
    <oddHeader>&amp;CLVR Museen Gesamt
Besucherzahlen 1.HJ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 Petra</dc:creator>
  <cp:keywords/>
  <dc:description/>
  <cp:lastModifiedBy>z902001 Schleiermacher Karl-Heinz</cp:lastModifiedBy>
  <cp:lastPrinted>2010-07-15T06:18:13Z</cp:lastPrinted>
  <dcterms:created xsi:type="dcterms:W3CDTF">2006-01-23T07:23:41Z</dcterms:created>
  <dcterms:modified xsi:type="dcterms:W3CDTF">2010-07-15T06:21:31Z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-791801743</vt:i4>
  </property>
  <property fmtid="{D5CDD505-2E9C-101B-9397-08002B2CF9AE}" pid="3" name="_EmailSubject">
    <vt:lpwstr>Vorlage Kulturausschuss 1 HJ 2010</vt:lpwstr>
  </property>
  <property fmtid="{D5CDD505-2E9C-101B-9397-08002B2CF9AE}" pid="4" name="_AuthorEmail">
    <vt:lpwstr>s.hoefler@rheinlandkultur.de</vt:lpwstr>
  </property>
  <property fmtid="{D5CDD505-2E9C-101B-9397-08002B2CF9AE}" pid="5" name="_AuthorEmailDisplayName">
    <vt:lpwstr>Höfler, Stefan</vt:lpwstr>
  </property>
  <property fmtid="{D5CDD505-2E9C-101B-9397-08002B2CF9AE}" pid="6" name="_PreviousAdHocReviewCycleID">
    <vt:i4>1848275401</vt:i4>
  </property>
</Properties>
</file>